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ystem Analyst\Downloads\requesttouploadtheattachedpublication\"/>
    </mc:Choice>
  </mc:AlternateContent>
  <bookViews>
    <workbookView xWindow="0" yWindow="0" windowWidth="19160" windowHeight="6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53" i="1" l="1"/>
  <c r="U252" i="1"/>
  <c r="U251" i="1"/>
  <c r="U250" i="1"/>
  <c r="U249" i="1"/>
  <c r="U248" i="1"/>
  <c r="U247" i="1"/>
  <c r="U246" i="1"/>
  <c r="U245" i="1"/>
  <c r="U244" i="1"/>
  <c r="U243" i="1"/>
  <c r="U242" i="1"/>
  <c r="U241" i="1"/>
  <c r="U240" i="1"/>
  <c r="U239" i="1"/>
  <c r="U238" i="1"/>
  <c r="U237" i="1"/>
  <c r="U236" i="1"/>
  <c r="U235" i="1"/>
  <c r="U234" i="1"/>
  <c r="U233" i="1"/>
  <c r="U232" i="1"/>
  <c r="U231" i="1"/>
  <c r="U230" i="1"/>
  <c r="U229" i="1"/>
  <c r="U228" i="1"/>
  <c r="U227" i="1"/>
  <c r="U226" i="1"/>
  <c r="U225" i="1"/>
  <c r="U224" i="1"/>
  <c r="U223" i="1"/>
  <c r="U222" i="1"/>
  <c r="U221" i="1"/>
  <c r="U220" i="1"/>
  <c r="U219" i="1"/>
  <c r="U218" i="1"/>
  <c r="U217" i="1"/>
  <c r="U216" i="1"/>
  <c r="U215" i="1"/>
  <c r="U214" i="1"/>
  <c r="U213" i="1"/>
  <c r="U212" i="1"/>
  <c r="U211" i="1"/>
  <c r="U210" i="1"/>
  <c r="U209" i="1"/>
  <c r="U208" i="1"/>
  <c r="U207" i="1"/>
  <c r="U205" i="1"/>
  <c r="U204" i="1"/>
  <c r="U203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5" i="1"/>
  <c r="U104" i="1"/>
  <c r="U103" i="1"/>
  <c r="U102" i="1"/>
  <c r="U101" i="1"/>
  <c r="U100" i="1"/>
  <c r="U99" i="1"/>
  <c r="U98" i="1"/>
  <c r="U96" i="1"/>
  <c r="U95" i="1"/>
  <c r="U94" i="1"/>
  <c r="U93" i="1"/>
  <c r="U92" i="1"/>
  <c r="U91" i="1"/>
  <c r="U90" i="1"/>
  <c r="U89" i="1"/>
  <c r="U88" i="1"/>
  <c r="U87" i="1"/>
  <c r="U85" i="1"/>
  <c r="U84" i="1"/>
  <c r="U83" i="1"/>
  <c r="U82" i="1"/>
  <c r="U80" i="1"/>
  <c r="U79" i="1"/>
  <c r="U78" i="1"/>
  <c r="U77" i="1"/>
  <c r="U74" i="1"/>
  <c r="U73" i="1"/>
  <c r="U72" i="1"/>
  <c r="U70" i="1"/>
  <c r="U69" i="1"/>
  <c r="U66" i="1"/>
  <c r="U65" i="1"/>
  <c r="U64" i="1"/>
  <c r="U63" i="1"/>
  <c r="U62" i="1"/>
  <c r="U60" i="1"/>
  <c r="U58" i="1"/>
  <c r="U57" i="1"/>
  <c r="U55" i="1"/>
  <c r="U54" i="1"/>
  <c r="U53" i="1"/>
  <c r="U52" i="1"/>
  <c r="U51" i="1"/>
  <c r="U50" i="1"/>
  <c r="U48" i="1"/>
  <c r="U47" i="1"/>
  <c r="U46" i="1"/>
  <c r="U45" i="1"/>
  <c r="U44" i="1"/>
  <c r="U43" i="1"/>
  <c r="U42" i="1"/>
  <c r="U41" i="1"/>
  <c r="U40" i="1"/>
  <c r="U39" i="1"/>
  <c r="U38" i="1"/>
  <c r="U37" i="1"/>
  <c r="U35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3" i="1"/>
  <c r="U12" i="1"/>
  <c r="U11" i="1"/>
  <c r="U10" i="1"/>
  <c r="U9" i="1"/>
  <c r="U8" i="1"/>
  <c r="U7" i="1"/>
  <c r="U6" i="1"/>
  <c r="U5" i="1"/>
  <c r="U4" i="1"/>
  <c r="U3" i="1"/>
  <c r="U2" i="1"/>
</calcChain>
</file>

<file path=xl/sharedStrings.xml><?xml version="1.0" encoding="utf-8"?>
<sst xmlns="http://schemas.openxmlformats.org/spreadsheetml/2006/main" count="4626" uniqueCount="2271">
  <si>
    <t>Author Full Names</t>
  </si>
  <si>
    <t>Article Title</t>
  </si>
  <si>
    <t>Source Title</t>
  </si>
  <si>
    <t>Document Type</t>
  </si>
  <si>
    <t>Publication Year</t>
  </si>
  <si>
    <t>Addresses</t>
  </si>
  <si>
    <t>Affiliations</t>
  </si>
  <si>
    <t>Reprint Addresses</t>
  </si>
  <si>
    <t>Cited Reference Count</t>
  </si>
  <si>
    <t>Times Cited</t>
  </si>
  <si>
    <t>180 Day Usage Count</t>
  </si>
  <si>
    <t>Since 2013 Usage Count</t>
  </si>
  <si>
    <t>Publisher</t>
  </si>
  <si>
    <t>Publisher City</t>
  </si>
  <si>
    <t>Publisher Address</t>
  </si>
  <si>
    <t>ISSN</t>
  </si>
  <si>
    <t>eISSN</t>
  </si>
  <si>
    <t>Volume</t>
  </si>
  <si>
    <t>Issue</t>
  </si>
  <si>
    <t>DOI</t>
  </si>
  <si>
    <t>DOI Link</t>
  </si>
  <si>
    <t>Number of Pages</t>
  </si>
  <si>
    <t>WoS Categories</t>
  </si>
  <si>
    <t>Web of Science Index</t>
  </si>
  <si>
    <t>Research Areas</t>
  </si>
  <si>
    <t>Pubmed Id</t>
  </si>
  <si>
    <t>Open Access Designations</t>
  </si>
  <si>
    <t>Bera, Dipankar; Das Chatterjee, Nilanjana; Ghosh, Subrata; Dinda, Santanu; Bera, Sudip</t>
  </si>
  <si>
    <t>Recent trends of land surface temperature in relation to the influencing factors using Google Earth Engine platform and time series products in megacities of India</t>
  </si>
  <si>
    <t>JOURNAL OF CLEANER PRODUCTION</t>
  </si>
  <si>
    <t>Article</t>
  </si>
  <si>
    <t>[Bera, Dipankar; Das Chatterjee, Nilanjana; Ghosh, Subrata; Dinda, Santanu; Bera, Sudip] Vidyasagar Univ, Dept Geog, Midnapore 721102, West Bengal, India</t>
  </si>
  <si>
    <t>Vidyasagar University</t>
  </si>
  <si>
    <t>Bera, D (corresponding author), Vidyasagar Univ, Dept Geog, Midnapore 721102, West Bengal, India.</t>
  </si>
  <si>
    <t>ELSEVIER SCI LTD</t>
  </si>
  <si>
    <t>OXFORD</t>
  </si>
  <si>
    <t>THE BOULEVARD, LANGFORD LANE, KIDLINGTON, OXFORD OX5 1GB, OXON, ENGLAND</t>
  </si>
  <si>
    <t>0959-6526</t>
  </si>
  <si>
    <t>1879-1786</t>
  </si>
  <si>
    <t/>
  </si>
  <si>
    <t>10.1016/j.jclepro.2022.134735</t>
  </si>
  <si>
    <t>Green &amp; Sustainable Science &amp; Technology; Engineering, Environmental; Environmental Sciences</t>
  </si>
  <si>
    <t>Science Citation Index Expanded (SCI-EXPANDED)</t>
  </si>
  <si>
    <t>Science &amp; Technology - Other Topics; Engineering; Environmental Sciences &amp; Ecology</t>
  </si>
  <si>
    <t>Sen, Uday Kumar; Bhakat, Ram Kumar</t>
  </si>
  <si>
    <t>Biocultural approaches to sustainability: role of indigenous knowledge systems in biodiversity conservation of West Bengal, India</t>
  </si>
  <si>
    <t>TIME &amp; MIND-THE JOURNAL OF ARCHAEOLOGY CONSCIOUSNESS AND CULTURE</t>
  </si>
  <si>
    <t>[Sen, Uday Kumar; Bhakat, Ram Kumar] Vidyasagar Univ, Dept Bot &amp; Forestry, Ecol &amp; Taxon Lab, Midnapore 721102, India</t>
  </si>
  <si>
    <t>Sen, UK (corresponding author), Vidyasagar Univ, Dept Bot &amp; Forestry, Ecol &amp; Taxon Lab, Midnapore 721102, India.</t>
  </si>
  <si>
    <t>ROUTLEDGE JOURNALS, TAYLOR &amp; FRANCIS LTD</t>
  </si>
  <si>
    <t>ABINGDON</t>
  </si>
  <si>
    <t>2-4 PARK SQUARE, MILTON PARK, ABINGDON OX14 4RN, OXON, ENGLAND</t>
  </si>
  <si>
    <t>1751-696X</t>
  </si>
  <si>
    <t>1751-6978</t>
  </si>
  <si>
    <t>10.1080/1751696X.2022.2085527</t>
  </si>
  <si>
    <t>Archaeology</t>
  </si>
  <si>
    <t>Arts &amp; Humanities Citation Index (A&amp;HCI)</t>
  </si>
  <si>
    <t>Jana, Chandan; Maiti, Atasi Patra; Maiti, Dilip Kumar</t>
  </si>
  <si>
    <t>Complex dynamical behavior of a ratio-dependent eco-epidemic model with Holling type-II incidence rate in the presence of two delays</t>
  </si>
  <si>
    <t>COMMUNICATIONS IN NONLINEAR SCIENCE AND NUMERICAL SIMULATION</t>
  </si>
  <si>
    <t>[Jana, Chandan; Maiti, Dilip Kumar] Vidyasagar Univ, Dept Appl Math Oceanol &amp; Comp Programming, Midnapore 721102, W Bengal, India; [Maiti, Atasi Patra] Vidyasagar Univ, Directorate Distance Educ, Midnapore 721102, W Bengal, India</t>
  </si>
  <si>
    <t>Vidyasagar University; Vidyasagar University</t>
  </si>
  <si>
    <t>Maiti, AP (corresponding author), Vidyasagar Univ, Directorate Distance Educ, Midnapore 721102, W Bengal, India.</t>
  </si>
  <si>
    <t>ELSEVIER</t>
  </si>
  <si>
    <t>AMSTERDAM</t>
  </si>
  <si>
    <t>RADARWEG 29, 1043 NX AMSTERDAM, NETHERLANDS</t>
  </si>
  <si>
    <t>1007-5704</t>
  </si>
  <si>
    <t>1878-7274</t>
  </si>
  <si>
    <t>10.1016/j.cnsns.2022.106380</t>
  </si>
  <si>
    <t>Mathematics, Applied; Mathematics, Interdisciplinary Applications; Mechanics; Physics, Fluids &amp; Plasmas; Physics, Mathematical</t>
  </si>
  <si>
    <t>Mathematics; Mechanics; Physics</t>
  </si>
  <si>
    <t>Jana, Abhijit; Roy, Sankar Kumar</t>
  </si>
  <si>
    <t>Harvesting in a toxicated intraguild delayed fishery model with variable carrying capacity</t>
  </si>
  <si>
    <t>COMPUTATIONAL &amp; APPLIED MATHEMATICS</t>
  </si>
  <si>
    <t>[Jana, Abhijit; Roy, Sankar Kumar] Vidyasagar Univ, Dept Appl Math Oceanol &amp; Comp Programming, Midnapore 721102, W Bengal, India</t>
  </si>
  <si>
    <t>Roy, SK (corresponding author), Vidyasagar Univ, Dept Appl Math Oceanol &amp; Comp Programming, Midnapore 721102, W Bengal, India.</t>
  </si>
  <si>
    <t>SPRINGER HEIDELBERG</t>
  </si>
  <si>
    <t>HEIDELBERG</t>
  </si>
  <si>
    <t>TIERGARTENSTRASSE 17, D-69121 HEIDELBERG, GERMANY</t>
  </si>
  <si>
    <t>2238-3603</t>
  </si>
  <si>
    <t>1807-0302</t>
  </si>
  <si>
    <t>10.1007/s40314-022-02099-4</t>
  </si>
  <si>
    <t>Mathematics, Applied</t>
  </si>
  <si>
    <t>Mathematics</t>
  </si>
  <si>
    <t>Ganguly, Ram Kumar; Al-Helal, Md Abdullah; Chakraborty, Susanta Kumar</t>
  </si>
  <si>
    <t>Role of bioactive xenobiotics towards reproductive potential of Odontotermes longignathus through in silico study: An amalgamation of ecoinformatics and ecotechnological insights of termite mounds from a tropical forest, India</t>
  </si>
  <si>
    <t>ECOTOXICOLOGY AND ENVIRONMENTAL SAFETY</t>
  </si>
  <si>
    <t>[Ganguly, Ram Kumar; Al-Helal, Md Abdullah; Chakraborty, Susanta Kumar] Vidyasagar Univ, Dept Zool, Midnapore 721102, W Bengal, India</t>
  </si>
  <si>
    <t>Ganguly, RK (corresponding author), Vidyasagar Univ, Dept Zool, Midnapore 721102, W Bengal, India.</t>
  </si>
  <si>
    <t>ACADEMIC PRESS INC ELSEVIER SCIENCE</t>
  </si>
  <si>
    <t>SAN DIEGO</t>
  </si>
  <si>
    <t>525 B ST, STE 1900, SAN DIEGO, CA 92101-4495 USA</t>
  </si>
  <si>
    <t>0147-6513</t>
  </si>
  <si>
    <t>1090-2414</t>
  </si>
  <si>
    <t>10.1016/j.ecoenv.2022.113275</t>
  </si>
  <si>
    <t>Environmental Sciences; Toxicology</t>
  </si>
  <si>
    <t>Environmental Sciences &amp; Ecology; Toxicology</t>
  </si>
  <si>
    <t>gold</t>
  </si>
  <si>
    <t>Santra, Hiran Kanti; Banerjee, Debdulal</t>
  </si>
  <si>
    <t>Bioactivity study and metabolic profiling of Colletotrichum alatae LCS1, an endophyte of club moss Lycopodium clavatum L.</t>
  </si>
  <si>
    <t>PLOS ONE</t>
  </si>
  <si>
    <t>[Santra, Hiran Kanti; Banerjee, Debdulal] Vidyasagar Univ, Dept Bot &amp; Forestry, Microbiol &amp; Microbial Biotechnol Lab, Midnapore, W Bengal, India</t>
  </si>
  <si>
    <t>Banerjee, D (corresponding author), Vidyasagar Univ, Dept Bot &amp; Forestry, Microbiol &amp; Microbial Biotechnol Lab, Midnapore, W Bengal, India.</t>
  </si>
  <si>
    <t>PUBLIC LIBRARY SCIENCE</t>
  </si>
  <si>
    <t>SAN FRANCISCO</t>
  </si>
  <si>
    <t>1160 BATTERY STREET, STE 100, SAN FRANCISCO, CA 94111 USA</t>
  </si>
  <si>
    <t>1932-6203</t>
  </si>
  <si>
    <t>10.1371/journal.pone.0267302</t>
  </si>
  <si>
    <t>Multidisciplinary Sciences</t>
  </si>
  <si>
    <t>Science &amp; Technology - Other Topics</t>
  </si>
  <si>
    <t>gold, Green Published</t>
  </si>
  <si>
    <t>Mardanya, Dharmadas; Roy, Sankar Kumar</t>
  </si>
  <si>
    <t>Time variant multi-objective linear fractional interval-valued transportation problem</t>
  </si>
  <si>
    <t>APPLIED MATHEMATICS-A JOURNAL OF CHINESE UNIVERSITIES SERIES B</t>
  </si>
  <si>
    <t>[Mardanya, Dharmadas; Roy, Sankar Kumar] Vidyasagar Univ, Dept Appl Math Oceanol &amp; Comp Programming, Midnapore 721102, W Bengal, India</t>
  </si>
  <si>
    <t>ZHEJIANG UNIV PRESS</t>
  </si>
  <si>
    <t>Hangzhou</t>
  </si>
  <si>
    <t>Xixi Campus, Zhejiang University, No. 148 Tianmushan Road, Hangzhou, Zhejiang, PEOPLES R CHINA</t>
  </si>
  <si>
    <t>1005-1031</t>
  </si>
  <si>
    <t>1993-0445</t>
  </si>
  <si>
    <t>10.1007/s11766-022-4476-8</t>
  </si>
  <si>
    <t>Halder, Bijay; Bandyopadhyay, Jatisankar</t>
  </si>
  <si>
    <t>Monitoring the tropical cyclone 'Yass' and 'Amphan' affected flood inundation using Sentinel-1/2 data and Google Earth Engine</t>
  </si>
  <si>
    <t>MODELING EARTH SYSTEMS AND ENVIRONMENT</t>
  </si>
  <si>
    <t>[Halder, Bijay; Bandyopadhyay, Jatisankar] Vidyasagar Univ, Dept Remote Sensing &amp; GIS, Midnapore, India</t>
  </si>
  <si>
    <t>Halder, B (corresponding author), Vidyasagar Univ, Dept Remote Sensing &amp; GIS, Midnapore, India.</t>
  </si>
  <si>
    <t>2363-6203</t>
  </si>
  <si>
    <t>2363-6211</t>
  </si>
  <si>
    <t>10.1007/s40808-022-01359-w</t>
  </si>
  <si>
    <t>Environmental Sciences</t>
  </si>
  <si>
    <t>Emerging Sources Citation Index (ESCI)</t>
  </si>
  <si>
    <t>Environmental Sciences &amp; Ecology</t>
  </si>
  <si>
    <t>Production, Optimization, Characterization and Drought Stress Resistance by β-Glucan-Rich Heteropolysaccharide From an Endophytic Fungi Colletotrichum alatae LCS1 Isolated From Clubmoss (Lycopodium clavatum)</t>
  </si>
  <si>
    <t>FRONTIERS IN FUNGAL BIOLOGY</t>
  </si>
  <si>
    <t>[Santra, Hiran Kanti; Banerjee, Debdulal] Vidyasagar Univ, Dept Bot &amp; Forestry, Microbiol &amp; Microbial Biotechnol Lab, Midnapore, India</t>
  </si>
  <si>
    <t>Banerjee, D (corresponding author), Vidyasagar Univ, Dept Bot &amp; Forestry, Microbiol &amp; Microbial Biotechnol Lab, Midnapore, India.</t>
  </si>
  <si>
    <t>FRONTIERS MEDIA SA</t>
  </si>
  <si>
    <t>LAUSANNE</t>
  </si>
  <si>
    <t>AVENUE DU TRIBUNAL FEDERAL 34, LAUSANNE, CH-1015, SWITZERLAND</t>
  </si>
  <si>
    <t>2673-6128</t>
  </si>
  <si>
    <t>10.3389/ffunb.2021.796010</t>
  </si>
  <si>
    <t>Mycology</t>
  </si>
  <si>
    <t>Bhattacharya, Ujjayan</t>
  </si>
  <si>
    <t>Floods, aridity and rivers: An environmental history of pargana Mandalghat in eighteenth-century Bengal</t>
  </si>
  <si>
    <t>INDIAN ECONOMIC AND SOCIAL HISTORY REVIEW</t>
  </si>
  <si>
    <t>[Bhattacharya, Ujjayan] Vidyasagar Univ, Dept Hist, Midnapore, W Bengal, India</t>
  </si>
  <si>
    <t>Bhattacharya, U (corresponding author), Vidyasagar Univ, Dept Hist, Midnapore, W Bengal, India.</t>
  </si>
  <si>
    <t>SAGE PUBLICATIONS INDIA PVT LTD</t>
  </si>
  <si>
    <t>NEW DELHI</t>
  </si>
  <si>
    <t>B-1-I-1 MOHAN CO-OPERATIVE INDUSTRIAL AREA, MATHURA RD, POST BAG NO 7, NEW DELHI 110 044, INDIA</t>
  </si>
  <si>
    <t>0019-4646</t>
  </si>
  <si>
    <t>0973-0893</t>
  </si>
  <si>
    <t>10.1177/00194646221109299</t>
  </si>
  <si>
    <t>History</t>
  </si>
  <si>
    <t>Social Science Citation Index (SSCI); Arts &amp; Humanities Citation Index (A&amp;HCI)</t>
  </si>
  <si>
    <t>Nandy, Mithun</t>
  </si>
  <si>
    <t>Impact of R&amp;D activities on the financial performance: empirical evidence from Indian pharmaceutical companies</t>
  </si>
  <si>
    <t>INTERNATIONAL JOURNAL OF PHARMACEUTICAL AND HEALTHCARE MARKETING</t>
  </si>
  <si>
    <t>[Nandy, Mithun] Vidyasagar Univ, Dept Business Adm, Midnapore, India</t>
  </si>
  <si>
    <t>Nandy, M (corresponding author), Vidyasagar Univ, Dept Business Adm, Midnapore, India.</t>
  </si>
  <si>
    <t>EMERALD GROUP PUBLISHING LTD</t>
  </si>
  <si>
    <t>BINGLEY</t>
  </si>
  <si>
    <t>HOWARD HOUSE, WAGON LANE, BINGLEY BD16 1WA, W YORKSHIRE, ENGLAND</t>
  </si>
  <si>
    <t>1750-6123</t>
  </si>
  <si>
    <t>1750-6131</t>
  </si>
  <si>
    <t>10.1108/IJPHM-08-2020-0067</t>
  </si>
  <si>
    <t>Health Policy &amp; Services</t>
  </si>
  <si>
    <t>Health Care Sciences &amp; Services</t>
  </si>
  <si>
    <t>Santra, Hiran K. K.; Banerjee, Debdulal</t>
  </si>
  <si>
    <t>Broad-Spectrum Antimicrobial Action of Cell-Free Culture Extracts and Volatile Organic Compounds Produced by Endophytic Fungi Curvularia Eragrostidis</t>
  </si>
  <si>
    <t>FRONTIERS IN MICROBIOLOGY</t>
  </si>
  <si>
    <t>[Santra, Hiran K. K.; Banerjee, Debdulal] Vidyasagar Univ, Dept Bot &amp; Forestry, Microbiol &amp; Microbial Biotechnol Lab, Midnapore, India</t>
  </si>
  <si>
    <t>1664-302X</t>
  </si>
  <si>
    <t>10.3389/fmicb.2022.920561</t>
  </si>
  <si>
    <t>Microbiology</t>
  </si>
  <si>
    <t>Green Published, gold</t>
  </si>
  <si>
    <t>Shit, Prabir Kumar; Pal, Radha Raman; Dutta, Sutanu</t>
  </si>
  <si>
    <t>A Simple Analytical Model of a GaN MODFET to Study its DC and RF Performance</t>
  </si>
  <si>
    <t>INDIAN JOURNAL OF PURE &amp; APPLIED PHYSICS</t>
  </si>
  <si>
    <t>[Shit, Prabir Kumar; Pal, Radha Raman] Vidyasagar Univ, Dept Phys, Paschim Medinipur, W Bengal, India; [Dutta, Sutanu] Vidyasagar Univ, Dept Elect, Paschim Medinipur, W Bengal, India</t>
  </si>
  <si>
    <t>Dutta, S (corresponding author), Vidyasagar Univ, Dept Elect, Paschim Medinipur, W Bengal, India.</t>
  </si>
  <si>
    <t>NATL INST SCIENCE COMMUNICATION-NISCAIR</t>
  </si>
  <si>
    <t>DR K S KRISHNAN MARG, PUSA CAMPUS, NEW DELHI 110 012, INDIA</t>
  </si>
  <si>
    <t>0019-5596</t>
  </si>
  <si>
    <t>0975-1041</t>
  </si>
  <si>
    <t>Physics, Multidisciplinary</t>
  </si>
  <si>
    <t>Physics</t>
  </si>
  <si>
    <t>Santra, Hiran Kanti; Maity, Santanu; Banerjee, Debdulal</t>
  </si>
  <si>
    <t>Production of Bioactive Compounds with Broad Spectrum Bactericidal Action, Bio-Film Inhibition and Antilarval Potential by the Secondary Metabolites of the Endophytic Fungus Cochliobolus sp. APS1 Isolated from the Indian Medicinal Herb Andrographis paniculata</t>
  </si>
  <si>
    <t>MOLECULES</t>
  </si>
  <si>
    <t>[Santra, Hiran Kanti; Maity, Santanu; Banerjee, Debdulal] Vidyasagar Univ, Dept Bot &amp; Forestry, Microbiol &amp; Microbial Biotechnol Lab, Midnapore 721102, W Bengal, India</t>
  </si>
  <si>
    <t>Banerjee, D (corresponding author), Vidyasagar Univ, Dept Bot &amp; Forestry, Microbiol &amp; Microbial Biotechnol Lab, Midnapore 721102, W Bengal, India.</t>
  </si>
  <si>
    <t>MDPI</t>
  </si>
  <si>
    <t>BASEL</t>
  </si>
  <si>
    <t>MDPI AG, Grosspeteranlage 5, CH-4052 BASEL, SWITZERLAND</t>
  </si>
  <si>
    <t>1420-3049</t>
  </si>
  <si>
    <t>10.3390/molecules27051459</t>
  </si>
  <si>
    <t>Biochemistry &amp; Molecular Biology; Chemistry, Multidisciplinary</t>
  </si>
  <si>
    <t>Biochemistry &amp; Molecular Biology; Chemistry</t>
  </si>
  <si>
    <t>Maity, Souvanik; Maiti, Ramkrishna; Senapati, Tarakeshwar</t>
  </si>
  <si>
    <t>Evaluation of spatio-temporal variation of water quality and source identification of conducive parameters in Damodar River, India</t>
  </si>
  <si>
    <t>ENVIRONMENTAL MONITORING AND ASSESSMENT</t>
  </si>
  <si>
    <t>[Maity, Souvanik; Maiti, Ramkrishna] Vidyasagar Univ, Dept Geog, Midnapore 721102, W Bengal, India; [Senapati, Tarakeshwar] Vidyasagar Univ, Dept Environm Sci, Directorate Distance Educ DDE, Midnapore 721102, W Bengal, India</t>
  </si>
  <si>
    <t>Maity, S (corresponding author), Vidyasagar Univ, Dept Geog, Midnapore 721102, W Bengal, India.</t>
  </si>
  <si>
    <t>SPRINGER</t>
  </si>
  <si>
    <t>DORDRECHT</t>
  </si>
  <si>
    <t>VAN GODEWIJCKSTRAAT 30, 3311 GZ DORDRECHT, NETHERLANDS</t>
  </si>
  <si>
    <t>0167-6369</t>
  </si>
  <si>
    <t>1573-2959</t>
  </si>
  <si>
    <t>10.1007/s10661-022-09955-0</t>
  </si>
  <si>
    <t>Bhattacharya, Raj Kumar; Das Chatterjee, Nilanjana; Das, Kousik</t>
  </si>
  <si>
    <t>Channel instability and hydrogeomorphic adjustment in alluvial reach of Kangsabati River, India using Digital Shoreline Analysis System and Acoustic Doppler Current Profiler</t>
  </si>
  <si>
    <t>GEOCARTO INTERNATIONAL</t>
  </si>
  <si>
    <t>[Bhattacharya, Raj Kumar; Das Chatterjee, Nilanjana; Das, Kousik] Vidyasagar Univ, Dept Geog, Midnapore, W Bengal, India</t>
  </si>
  <si>
    <t>Bhattacharya, RK (corresponding author), Vidyasagar Univ, Dept Geog, Midnapore, W Bengal, India.</t>
  </si>
  <si>
    <t>TAYLOR &amp; FRANCIS LTD</t>
  </si>
  <si>
    <t>2-4 PARK SQUARE, MILTON PARK, ABINGDON OR14 4RN, OXON, ENGLAND</t>
  </si>
  <si>
    <t>1010-6049</t>
  </si>
  <si>
    <t>1752-0762</t>
  </si>
  <si>
    <t>10.1080/10106049.2022.2107712</t>
  </si>
  <si>
    <t>Environmental Sciences; Geosciences, Multidisciplinary; Remote Sensing; Imaging Science &amp; Photographic Technology</t>
  </si>
  <si>
    <t>Environmental Sciences &amp; Ecology; Geology; Remote Sensing; Imaging Science &amp; Photographic Technology</t>
  </si>
  <si>
    <t>Halder, Bijay</t>
  </si>
  <si>
    <t>Evaluating the risk factor of novel public health disaster Omicron variant: an Indian prospective</t>
  </si>
  <si>
    <t>[Halder, Bijay] Vidyasagar Univ, Dept Remote Sensing &amp; GIS, Midnapore, India</t>
  </si>
  <si>
    <t>10.1007/s40808-022-01395-6</t>
  </si>
  <si>
    <t>Green Published, Bronze</t>
  </si>
  <si>
    <t>Maity, Biswajit; Mallick, Suraj Kumar; Das, Pritiranjan; Rudra, Somnath</t>
  </si>
  <si>
    <t>Comparative analysis of groundwater potentiality zone using fuzzy AHP, frequency ratio and Bayesian weights of evidence methods</t>
  </si>
  <si>
    <t>APPLIED WATER SCIENCE</t>
  </si>
  <si>
    <t>[Maity, Biswajit; Mallick, Suraj Kumar; Das, Pritiranjan; Rudra, Somnath] Vidyasagar Univ, Dept Geog, Midnapore, India</t>
  </si>
  <si>
    <t>Rudra, S (corresponding author), Vidyasagar Univ, Dept Geog, Midnapore, India.</t>
  </si>
  <si>
    <t>2190-5487</t>
  </si>
  <si>
    <t>2190-5495</t>
  </si>
  <si>
    <t>10.1007/s13201-022-01591-w</t>
  </si>
  <si>
    <t>Water Resources</t>
  </si>
  <si>
    <t>Poulik, Soumitra; Ghorai, Ganesh</t>
  </si>
  <si>
    <t>Estimation of most effected cycles and busiest network route based on complexity function of graph in fuzzy environment</t>
  </si>
  <si>
    <t>ARTIFICIAL INTELLIGENCE REVIEW</t>
  </si>
  <si>
    <t>[Poulik, Soumitra; Ghorai, Ganesh] Vidyasagar Univ, Dept Appl Math Oceanol &amp; Comp Programming, Midnapore 721102, W Bengal, India</t>
  </si>
  <si>
    <t>Ghorai, G (corresponding author), Vidyasagar Univ, Dept Appl Math Oceanol &amp; Comp Programming, Midnapore 721102, W Bengal, India.</t>
  </si>
  <si>
    <t>0269-2821</t>
  </si>
  <si>
    <t>1573-7462</t>
  </si>
  <si>
    <t>10.1007/s10462-021-10111-2</t>
  </si>
  <si>
    <t>Computer Science, Artificial Intelligence</t>
  </si>
  <si>
    <t>Computer Science</t>
  </si>
  <si>
    <t>Bronze, Green Published</t>
  </si>
  <si>
    <t>Bhattacharya, Swatilekha</t>
  </si>
  <si>
    <t>REVISITING THE RESPONSIBILITY TO PROTECT AS AN INTERNATIONAL NORM</t>
  </si>
  <si>
    <t>JOURNAL OF INTERNATIONAL STUDIES-JIS</t>
  </si>
  <si>
    <t>[Bhattacharya, Swatilekha] Vidyasagar Univ, Dept Polit Sci, Midnapore, India</t>
  </si>
  <si>
    <t>Bhattacharya, S (corresponding author), Vidyasagar Univ, Dept Polit Sci, Midnapore, India.</t>
  </si>
  <si>
    <t>UNIV UTARA MALAYSIA PRESS</t>
  </si>
  <si>
    <t>SINTOK</t>
  </si>
  <si>
    <t>UNIV UTARA MALAYSIA PRESS, SINTOK, KEDAH 06010, MALAYSIA</t>
  </si>
  <si>
    <t>1823-691X</t>
  </si>
  <si>
    <t>2289-666X</t>
  </si>
  <si>
    <t>10.32890/jis2022.18.9</t>
  </si>
  <si>
    <t>International Relations</t>
  </si>
  <si>
    <t>Green Accepted, gold</t>
  </si>
  <si>
    <t>Dutta, Bidyarthi</t>
  </si>
  <si>
    <t>Prof. B. K. Sen: The Evergreen Scholar Curiosus</t>
  </si>
  <si>
    <t>ANNALS OF LIBRARY AND INFORMATION STUDIES</t>
  </si>
  <si>
    <t>Biographical-Item</t>
  </si>
  <si>
    <t>[Dutta, Bidyarthi] Vidyasagar Univ, Dept Lib &amp; Informat Sci, Midnapore, W Bengal, India</t>
  </si>
  <si>
    <t>Dutta, B (corresponding author), Vidyasagar Univ, Dept Lib &amp; Informat Sci, Midnapore, W Bengal, India.</t>
  </si>
  <si>
    <t>0972-5423</t>
  </si>
  <si>
    <t>0975-2404</t>
  </si>
  <si>
    <t>10.56042/alis.v69i4.68277</t>
  </si>
  <si>
    <t>Information Science &amp; Library Science</t>
  </si>
  <si>
    <t>Multifunctional resilience of river health to human service demand in an alluvial quarried reach: a comparison amongst fuzzy logic, entropy, and AHP-based MCDM models</t>
  </si>
  <si>
    <t>ENVIRONMENTAL SCIENCE AND POLLUTION RESEARCH</t>
  </si>
  <si>
    <t>[Bhattacharya, Raj Kumar; Das Chatterjee, Nilanjana; Das, Kousik] Vidyasagar Univ Midnapore, Dept Geog, Midnapore 721102, W Bengal, India</t>
  </si>
  <si>
    <t>Bhattacharya, RK (corresponding author), Vidyasagar Univ Midnapore, Dept Geog, Midnapore 721102, W Bengal, India.</t>
  </si>
  <si>
    <t>0944-1344</t>
  </si>
  <si>
    <t>1614-7499</t>
  </si>
  <si>
    <t>10.1007/s11356-022-21040-0</t>
  </si>
  <si>
    <t>Raut, Sreenanda; Pal, Madhumangal</t>
  </si>
  <si>
    <t>On chromatic number and perfectness of fuzzy graph</t>
  </si>
  <si>
    <t>INFORMATION SCIENCES</t>
  </si>
  <si>
    <t>[Raut, Sreenanda; Pal, Madhumangal] Vidyasagar Univ, Dept Appl Math Oceanol &amp; Comp Programming, Midnapore 721102, India</t>
  </si>
  <si>
    <t>Raut, S (corresponding author), Vidyasagar Univ, Dept Appl Math Oceanol &amp; Comp Programming, Midnapore 721102, India.</t>
  </si>
  <si>
    <t>ELSEVIER SCIENCE INC</t>
  </si>
  <si>
    <t>NEW YORK</t>
  </si>
  <si>
    <t>STE 800, 230 PARK AVE, NEW YORK, NY 10169 USA</t>
  </si>
  <si>
    <t>0020-0255</t>
  </si>
  <si>
    <t>1872-6291</t>
  </si>
  <si>
    <t>10.1016/j.ins.2022.03.050</t>
  </si>
  <si>
    <t>Computer Science, Information Systems</t>
  </si>
  <si>
    <t>Sarkar, Riya; Mitra, Dipanwita; Ghosh, Prabal; Ghosh, Debidas</t>
  </si>
  <si>
    <t>Antiapoptotic and antioxidative efficacy of rhizomes of Curcuma amada on the management of diabetes-induced male infertility in albino rat: An effective fraction selection study</t>
  </si>
  <si>
    <t>JOURNAL OF FOOD BIOCHEMISTRY</t>
  </si>
  <si>
    <t>[Sarkar, Riya; Mitra, Dipanwita; Ghosh, Prabal; Ghosh, Debidas] Vidyasagar Univ, Dept Biomed Lab Sci &amp; Management, Mol Med &amp; Nutrigen Res Lab, Midnapore 721102, W Bengal, India</t>
  </si>
  <si>
    <t>Ghosh, D (corresponding author), Vidyasagar Univ, Dept Biomed Lab Sci &amp; Management, Mol Med &amp; Nutrigen Res Lab, Midnapore 721102, W Bengal, India.</t>
  </si>
  <si>
    <t>WILEY</t>
  </si>
  <si>
    <t>HOBOKEN</t>
  </si>
  <si>
    <t>111 RIVER ST, HOBOKEN 07030-5774, NJ USA</t>
  </si>
  <si>
    <t>0145-8884</t>
  </si>
  <si>
    <t>1745-4514</t>
  </si>
  <si>
    <t>10.1111/jfbc.14290</t>
  </si>
  <si>
    <t>Biochemistry &amp; Molecular Biology; Food Science &amp; Technology</t>
  </si>
  <si>
    <t>Holling-Tanner prey-predator model with Beddington-DeAngelis functional response including delay</t>
  </si>
  <si>
    <t>INTERNATIONAL JOURNAL OF MODELLING AND SIMULATION</t>
  </si>
  <si>
    <t>TAYLOR &amp; FRANCIS INC</t>
  </si>
  <si>
    <t>PHILADELPHIA</t>
  </si>
  <si>
    <t>530 WALNUT STREET, STE 850, PHILADELPHIA, PA 19106 USA</t>
  </si>
  <si>
    <t>0228-6203</t>
  </si>
  <si>
    <t>1925-7082</t>
  </si>
  <si>
    <t>10.1080/02286203.2020.1839168</t>
  </si>
  <si>
    <t>Engineering, Multidisciplinary; Mathematics, Interdisciplinary Applications</t>
  </si>
  <si>
    <t>Engineering; Mathematics</t>
  </si>
  <si>
    <t>Mukherjee, Partha</t>
  </si>
  <si>
    <t>Paribarta Anusandhan: Rashtra, Nagarikatta, Bastuchyuti O Itihascharcha</t>
  </si>
  <si>
    <t>CONTEMPORARY VOICE OF DALIT</t>
  </si>
  <si>
    <t>Book Review; Early Access</t>
  </si>
  <si>
    <t>[Mukherjee, Partha] Vidyasagar Univ, Dept Hist, West Medinipur, W Bengal, India</t>
  </si>
  <si>
    <t>Mukherjee, P (corresponding author), Vidyasagar Univ, Dept Hist, West Medinipur, W Bengal, India.</t>
  </si>
  <si>
    <t>SAGE PUBLICATIONS INC</t>
  </si>
  <si>
    <t>THOUSAND OAKS</t>
  </si>
  <si>
    <t>2455 TELLER RD, THOUSAND OAKS, CA 91320 USA</t>
  </si>
  <si>
    <t>2455-328X</t>
  </si>
  <si>
    <t>2456-0502</t>
  </si>
  <si>
    <t>10.1177/2455328X221106026</t>
  </si>
  <si>
    <t>Social Sciences, Interdisciplinary</t>
  </si>
  <si>
    <t>Social Sciences - Other Topics</t>
  </si>
  <si>
    <t>Dutta, Kunal</t>
  </si>
  <si>
    <t>Allosteric Site of ACE-2 as a Drug Target for COVID-19</t>
  </si>
  <si>
    <t>ACS PHARMACOLOGY &amp; TRANSLATIONAL SCIENCE</t>
  </si>
  <si>
    <t>[Dutta, Kunal] Vidyasagar Univ, Dept Human Physiol, Midnapore 721102, W Bengal, India</t>
  </si>
  <si>
    <t>Dutta, K (corresponding author), Vidyasagar Univ, Dept Human Physiol, Midnapore 721102, W Bengal, India.</t>
  </si>
  <si>
    <t>AMER CHEMICAL SOC</t>
  </si>
  <si>
    <t>WASHINGTON</t>
  </si>
  <si>
    <t>1155 16TH ST, NW, WASHINGTON, DC 20036 USA</t>
  </si>
  <si>
    <t>2575-9108</t>
  </si>
  <si>
    <t>10.1021/acsptsci.2c00003</t>
  </si>
  <si>
    <t>Chemistry, Medicinal; Pharmacology &amp; Pharmacy</t>
  </si>
  <si>
    <t>Pharmacology &amp; Pharmacy</t>
  </si>
  <si>
    <t>Green Published</t>
  </si>
  <si>
    <t>Paik, Biplab; Mondal, Shyamal Kumar</t>
  </si>
  <si>
    <t>Introduction to Soft-Cryptosystem and its Application</t>
  </si>
  <si>
    <t>WIRELESS PERSONAL COMMUNICATIONS</t>
  </si>
  <si>
    <t>[Paik, Biplab] Vidyasagar Univ, Midnapore 721102, W Bengal, India; [Mondal, Shyamal Kumar] Vidyasagar Univ, Dept Appl Math Oceanol &amp; Comp Programming, Midnapore 721102, W Bengal, India</t>
  </si>
  <si>
    <t>Paik, B (corresponding author), Vidyasagar Univ, Midnapore 721102, W Bengal, India.</t>
  </si>
  <si>
    <t>ONE NEW YORK PLAZA, SUITE 4600, NEW YORK, NY, UNITED STATES</t>
  </si>
  <si>
    <t>0929-6212</t>
  </si>
  <si>
    <t>1572-834X</t>
  </si>
  <si>
    <t>10.1007/s11277-022-09635-9</t>
  </si>
  <si>
    <t>Telecommunications</t>
  </si>
  <si>
    <t>Bera, Dipankar; Das Chatterjee, Nilanjana; Ghosh, Subrata; Dinda, Santanu; Bera, Sudip; Mandal, Mrinmay</t>
  </si>
  <si>
    <t>Assessment of forest cover loss and impacts on ecosystem services: Coupling of remote sensing data and people?s perception in the dry deciduous forest of West Bengal, India</t>
  </si>
  <si>
    <t>[Bera, Dipankar; Das Chatterjee, Nilanjana; Ghosh, Subrata; Dinda, Santanu; Bera, Sudip; Mandal, Mrinmay] Vidyasagar Univ, Dept Geog, Midnapore 721102, West Bengal, India</t>
  </si>
  <si>
    <t>London</t>
  </si>
  <si>
    <t>125 London Wall, London, ENGLAND</t>
  </si>
  <si>
    <t>10.1016/j.jclepro.2022.131763</t>
  </si>
  <si>
    <t>Bera, Rakesh; Maiti, Ramkrishna</t>
  </si>
  <si>
    <t>Mangrove dependency and livelihood challenges - A study on Sundarbans, India</t>
  </si>
  <si>
    <t>REGIONAL STUDIES IN MARINE SCIENCE</t>
  </si>
  <si>
    <t>[Bera, Rakesh; Maiti, Ramkrishna] Vidyasagar Univ, Dept Geog, Midnapore 721102, West Bengal, India</t>
  </si>
  <si>
    <t>Bera, R (corresponding author), Vidyasagar Univ, Dept Geog, Midnapore 721102, West Bengal, India.</t>
  </si>
  <si>
    <t>2352-4855</t>
  </si>
  <si>
    <t>10.1016/j.rsma.2021.102135</t>
  </si>
  <si>
    <t>Ecology; Marine &amp; Freshwater Biology</t>
  </si>
  <si>
    <t>Science Citation Index Expanded (SCI-EXPANDED); Social Science Citation Index (SSCI)</t>
  </si>
  <si>
    <t>Environmental Sciences &amp; Ecology; Marine &amp; Freshwater Biology</t>
  </si>
  <si>
    <t>Seal, Deboshree Barman; Bag, Sudin</t>
  </si>
  <si>
    <t>CONSTITUENTS AFFECTING BRAND LOYALTY OF SUSTAINABLE BEAUTY AND PERSONAL CARE PRODUCTS</t>
  </si>
  <si>
    <t>MARKETING AND MANAGEMENT OF INNOVATIONS</t>
  </si>
  <si>
    <t>[Seal, Deboshree Barman; Bag, Sudin] Vidyasagar Univ, Midnapore, India</t>
  </si>
  <si>
    <t>Bag, S (corresponding author), Vidyasagar Univ, Midnapore, India.</t>
  </si>
  <si>
    <t>SUMY STATE UNIV, DEPT MARKETING &amp; MANAGEMENT INNOVATIVE ACTIVITY</t>
  </si>
  <si>
    <t>SUMY</t>
  </si>
  <si>
    <t>RYMSKIY-KORSAKOV ST 2, SUMY, 40007, UKRAINE</t>
  </si>
  <si>
    <t>2218-4511</t>
  </si>
  <si>
    <t>2227-6718</t>
  </si>
  <si>
    <t>10.21272/mmi.2022.3-06</t>
  </si>
  <si>
    <t>Management</t>
  </si>
  <si>
    <t>Business &amp; Economics</t>
  </si>
  <si>
    <t>Ganguly, Ram Kumar; Al-Helal, Md. Abdullah; Chakraborty, Susanta Kumar</t>
  </si>
  <si>
    <t>Management of invasive weed Chromolaena odorata (Siam weed) through vermicomposting: An eco-approach utilizing organic biomass valorization</t>
  </si>
  <si>
    <t>ENVIRONMENTAL TECHNOLOGY &amp; INNOVATION</t>
  </si>
  <si>
    <t>[Ganguly, Ram Kumar; Al-Helal, Md. Abdullah; Chakraborty, Susanta Kumar] Vidyasagar Univ, Dept Zool, Midnapore 721102, W Bengal, India</t>
  </si>
  <si>
    <t>2352-1864</t>
  </si>
  <si>
    <t>10.1016/j.eti.2022.102952</t>
  </si>
  <si>
    <t>Biotechnology &amp; Applied Microbiology; Engineering, Environmental; Environmental Sciences</t>
  </si>
  <si>
    <t>Biotechnology &amp; Applied Microbiology; Engineering; Environmental Sciences &amp; Ecology</t>
  </si>
  <si>
    <t>Mishra, Anjan Kumar; Saha, Satyajit</t>
  </si>
  <si>
    <t>Structural, electrical, and optoelectrical characterization of PbS nanoparticles</t>
  </si>
  <si>
    <t>JOURNAL OF OPTOELECTRONICS AND ADVANCED MATERIALS</t>
  </si>
  <si>
    <t>[Mishra, Anjan Kumar; Saha, Satyajit] Vidyasagar Univ, Dept Phys, Midnapore 721102, West Bengal, India</t>
  </si>
  <si>
    <t>Mishra, AK (corresponding author), Vidyasagar Univ, Dept Phys, Midnapore 721102, West Bengal, India.</t>
  </si>
  <si>
    <t>NATL INST OPTOELECTRONICS</t>
  </si>
  <si>
    <t>BUCHAREST-MAGURELE</t>
  </si>
  <si>
    <t>1 ATOMISTILOR ST, PO BOX MG-5, BUCHAREST-MAGURELE 76900, ROMANIA</t>
  </si>
  <si>
    <t>1454-4164</t>
  </si>
  <si>
    <t>1841-7132</t>
  </si>
  <si>
    <t>5-6</t>
  </si>
  <si>
    <t>Materials Science, Multidisciplinary; Optics; Physics, Applied</t>
  </si>
  <si>
    <t>Materials Science; Optics; Physics</t>
  </si>
  <si>
    <t>Mondal, Subhadeep; Halder, Suman Kumar; Mondal, Keshab Chandra</t>
  </si>
  <si>
    <t>Tailoring in fungi for next generation cellulase production with special reference to CRISPR/CAS system</t>
  </si>
  <si>
    <t>SYSTEMS MICROBIOLOGY AND BIOMANUFACTURING</t>
  </si>
  <si>
    <t>Review</t>
  </si>
  <si>
    <t>[Mondal, Subhadeep] Vidyasagar Univ, Ctr Life Sci, Midnapore 721102, West Bengal, India; [Halder, Suman Kumar; Mondal, Keshab Chandra] Vidyasagar Univ, Dept Microbiol, Midnapore 721102, West Bengal, India</t>
  </si>
  <si>
    <t>Halder, SK; Mondal, KC (corresponding author), Vidyasagar Univ, Dept Microbiol, Midnapore 721102, West Bengal, India.</t>
  </si>
  <si>
    <t>SPRINGERNATURE</t>
  </si>
  <si>
    <t>LONDON</t>
  </si>
  <si>
    <t>CAMPUS, 4 CRINAN ST, LONDON, N1 9XW, ENGLAND</t>
  </si>
  <si>
    <t>2662-7655</t>
  </si>
  <si>
    <t>2662-7663</t>
  </si>
  <si>
    <t>10.1007/s43393-021-00045-9</t>
  </si>
  <si>
    <t>Biotechnology &amp; Applied Microbiology</t>
  </si>
  <si>
    <t>Maity, Abhijit</t>
  </si>
  <si>
    <t>Sexuality and Gender Diversity Rights in Southeast Asia</t>
  </si>
  <si>
    <t>SARE-SOUTHEAST ASIAN REVIEW OF ENGLISH</t>
  </si>
  <si>
    <t>Book Review</t>
  </si>
  <si>
    <t>[Maity, Abhijit] Vidyasagar Univ, Midnapore, India</t>
  </si>
  <si>
    <t>Maity, A (corresponding author), Vidyasagar Univ, Midnapore, India.</t>
  </si>
  <si>
    <t>UNIV MALAYA, FAC ARTS &amp; SOCIAL SCIENCES, DEPT ENGLISH</t>
  </si>
  <si>
    <t>KUALA LUMPUR</t>
  </si>
  <si>
    <t>LEMBAH PANTAI, KUALA LUMPUR, 50603, MALAYSIA</t>
  </si>
  <si>
    <t>0127-046X</t>
  </si>
  <si>
    <t>Literature</t>
  </si>
  <si>
    <t>Artificial Intelligence may Bring Paradigm Shift in Indian Education System: The Vision for 2030</t>
  </si>
  <si>
    <t>JOURNAL OF SCIENTOMETRIC RESEARCH</t>
  </si>
  <si>
    <t>PHCOG NET</t>
  </si>
  <si>
    <t>KARNATAKA</t>
  </si>
  <si>
    <t>17, 2ND FLR, BUDDHA VIHAR RD, NEAR SPORTS ZONE, COX TOWN, BENGALURU, KARNATAKA, 560005, INDIA</t>
  </si>
  <si>
    <t>2321-6654</t>
  </si>
  <si>
    <t>2320-0057</t>
  </si>
  <si>
    <t>10.5530/jscires.11.3.52</t>
  </si>
  <si>
    <t>hybrid</t>
  </si>
  <si>
    <t>Global University Rankings and the Politics of Knowledge</t>
  </si>
  <si>
    <t>10.5530/jscires.11.1.15</t>
  </si>
  <si>
    <t>Mahato, Nirmal Kumar</t>
  </si>
  <si>
    <t>The status of tribal medical system and practices in the Jungle Mahals, Eastern India, 1947-2000</t>
  </si>
  <si>
    <t>INDIAN JOURNAL OF HISTORY OF SCIENCE</t>
  </si>
  <si>
    <t>[Mahato, Nirmal Kumar] Vidyasagar Univ, Ctr Environm Studies, Midnapore, India</t>
  </si>
  <si>
    <t>Mahato, NK (corresponding author), Vidyasagar Univ, Ctr Environm Studies, Midnapore, India.</t>
  </si>
  <si>
    <t>INDIAN NATL SCIENCE ACAD</t>
  </si>
  <si>
    <t>BAHADUR SHAH ZAFAR MARG, NEW DELHI, 110 002, INDIA</t>
  </si>
  <si>
    <t>0019-5235</t>
  </si>
  <si>
    <t>2454-9991</t>
  </si>
  <si>
    <t>10.1007/s43539-022-00068-8</t>
  </si>
  <si>
    <t>History &amp; Philosophy Of Science</t>
  </si>
  <si>
    <t>History &amp; Philosophy of Science</t>
  </si>
  <si>
    <t>Das, Aparna; Roy, Sankar Kumar</t>
  </si>
  <si>
    <t>Dynamics of stage-structured prey-predator model with prey refuge and harvesting</t>
  </si>
  <si>
    <t>[Das, Aparna; Roy, Sankar Kumar] Vidyasagar Univ, Dept Appl Math Oceanol &amp; Comp Programming, Midnapore, India</t>
  </si>
  <si>
    <t>Roy, SK (corresponding author), Vidyasagar Univ, Midnapore 721102, India.</t>
  </si>
  <si>
    <t>10.1080/02286203.2021.2007321</t>
  </si>
  <si>
    <t>Bhaumik, Ankan; Roy, Sankar Kumar</t>
  </si>
  <si>
    <t>Fuzzy matrix game: A fast approach using artificial hybrid neural-net logic-gate switching circuit</t>
  </si>
  <si>
    <t>SOFT COMPUTING</t>
  </si>
  <si>
    <t>[Bhaumik, Ankan; Roy, Sankar Kumar] Vidyasagar Univ, Dept Appl Math Oceanol &amp; Comp Programming, Midnapore 721102, W Bengal, India</t>
  </si>
  <si>
    <t>1432-7643</t>
  </si>
  <si>
    <t>1433-7479</t>
  </si>
  <si>
    <t>10.1007/s00500-022-07346-8</t>
  </si>
  <si>
    <t>Computer Science, Artificial Intelligence; Computer Science, Interdisciplinary Applications</t>
  </si>
  <si>
    <t>Ghosh, Subrata; Dinda, Santanu; Das Chatterjee, Nilanjana; Dutta, Shrabanti; Bera, Dipankar</t>
  </si>
  <si>
    <t>Spatial-explicit carbon emission-sequestration balance estimation and evaluation of emission susceptible zones in an Eastern Himalayan city using Pressure-Sensitivity-Resilience framework: An approach towards achieving low carbon cities</t>
  </si>
  <si>
    <t>[Ghosh, Subrata; Dinda, Santanu; Das Chatterjee, Nilanjana; Dutta, Shrabanti; Bera, Dipankar] Vidyasagar Univ, Dept Geog, Midnapore 721102, W Bengal, India</t>
  </si>
  <si>
    <t>Das Chatterjee, N (corresponding author), Vidyasagar Univ, Dept Geog, Midnapore 721102, W Bengal, India.</t>
  </si>
  <si>
    <t>10.1016/j.jclepro.2022.130417</t>
  </si>
  <si>
    <t>Delineation of geospatial indices based water bodies' and vegetation change mapping using Sentinel-2 imagery in Canning blocks of south 24 parganas district, India</t>
  </si>
  <si>
    <t>REMOTE SENSING APPLICATIONS-SOCIETY AND ENVIRONMENT</t>
  </si>
  <si>
    <t>2352-9385</t>
  </si>
  <si>
    <t>10.1016/j.rsase.2021.100688</t>
  </si>
  <si>
    <t>Environmental Sciences; Remote Sensing</t>
  </si>
  <si>
    <t>Environmental Sciences &amp; Ecology; Remote Sensing</t>
  </si>
  <si>
    <t>Evaluations formedical diagnoses phenomena through 2 x 2 linguistic neutrosophic environment-based game situation</t>
  </si>
  <si>
    <t>10.1007/s00500-022-06881-8</t>
  </si>
  <si>
    <t>Ghosh, Sujay</t>
  </si>
  <si>
    <t>Brand New Nation: Capitalist Dream and Nationalist Designs in Twenty-First- Century India</t>
  </si>
  <si>
    <t>PROGRESS IN DEVELOPMENT STUDIES</t>
  </si>
  <si>
    <t>[Ghosh, Sujay] Vidyasagar Univ, Polit Sci, Midnapore, W Bengal, India</t>
  </si>
  <si>
    <t>Ghosh, S (corresponding author), Vidyasagar Univ, Polit Sci, Midnapore, W Bengal, India.</t>
  </si>
  <si>
    <t>1464-9934</t>
  </si>
  <si>
    <t>1477-027X</t>
  </si>
  <si>
    <t>10.1177/14649934211019339</t>
  </si>
  <si>
    <t>Development Studies</t>
  </si>
  <si>
    <t>Social Science Citation Index (SSCI)</t>
  </si>
  <si>
    <t>Giri, Binoy Krishna; Roy, Sankar Kumar</t>
  </si>
  <si>
    <t>Neutrosophic multi-objective green four-dimensional fixed-charge transportation problem</t>
  </si>
  <si>
    <t>INTERNATIONAL JOURNAL OF MACHINE LEARNING AND CYBERNETICS</t>
  </si>
  <si>
    <t>[Giri, Binoy Krishna; Roy, Sankar Kumar] Vidyasagar Univ, Dept Appl Math Oceanol &amp; Comp Programming, Midnapore 721102, W Bengal, India</t>
  </si>
  <si>
    <t>1868-8071</t>
  </si>
  <si>
    <t>1868-808X</t>
  </si>
  <si>
    <t>10.1007/s13042-022-01582-y</t>
  </si>
  <si>
    <t>Malik, Suratha Kumar</t>
  </si>
  <si>
    <t>Dalit and the Historiography of Temple Entry Movements in India: Mapping Social Exclusion and Cultural Subjugation</t>
  </si>
  <si>
    <t>Article; Early Access</t>
  </si>
  <si>
    <t>[Malik, Suratha Kumar] Vidyasagar Univ, Dept Polit Sci, Midnapore 721102, W Bengal, India</t>
  </si>
  <si>
    <t>Malik, SK (corresponding author), Vidyasagar Univ, Dept Polit Sci, Midnapore 721102, W Bengal, India.</t>
  </si>
  <si>
    <t>10.1177/2455328X211063340</t>
  </si>
  <si>
    <t>Bhattacharya, Anushree; Pal, Madhumangal</t>
  </si>
  <si>
    <t>Fuzzy tree covering number for fuzzy graphs with its real-life application in electricity distribution system</t>
  </si>
  <si>
    <t>SADHANA-ACADEMY PROCEEDINGS IN ENGINEERING SCIENCES</t>
  </si>
  <si>
    <t>[Bhattacharya, Anushree; Pal, Madhumangal] Vidyasagar Univ, Dept Appl Math Oceanol &amp; Comp Programming, Midnapore 721102, India</t>
  </si>
  <si>
    <t>Pal, M (corresponding author), Vidyasagar Univ, Dept Appl Math Oceanol &amp; Comp Programming, Midnapore 721102, India.</t>
  </si>
  <si>
    <t>SPRINGER INDIA</t>
  </si>
  <si>
    <t>7TH FLOOR, VIJAYA BUILDING, 17, BARAKHAMBA ROAD, NEW DELHI, 110 001, INDIA</t>
  </si>
  <si>
    <t>0256-2499</t>
  </si>
  <si>
    <t>0973-7677</t>
  </si>
  <si>
    <t>10.1007/s12046-022-01998-w</t>
  </si>
  <si>
    <t>Engineering, Multidisciplinary</t>
  </si>
  <si>
    <t>Engineering</t>
  </si>
  <si>
    <t>Connectivity Concepts in Bipolar Fuzzy Incidence Graphs</t>
  </si>
  <si>
    <t>THAI JOURNAL OF MATHEMATICS</t>
  </si>
  <si>
    <t>[Poulik, Soumitra; Ghorai, Ganesh] Vidyasagar Univ, Dept Appl Math Oceanol &amp; Comp Programming, Midnapore 721102, India</t>
  </si>
  <si>
    <t>Ghorai, G (corresponding author), Vidyasagar Univ, Dept Appl Math Oceanol &amp; Comp Programming, Midnapore 721102, India.</t>
  </si>
  <si>
    <t>CHIANG MAI UNIV, FAC SCIENCE</t>
  </si>
  <si>
    <t>CHIANG MAI</t>
  </si>
  <si>
    <t>239 HUAY KAEW RD, T SUTHEP, CHIANG MAI, 50200, THAILAND</t>
  </si>
  <si>
    <t>1686-0209</t>
  </si>
  <si>
    <t>10.1007/s00500-077-07346-8</t>
  </si>
  <si>
    <t>Mondal, Subhadeep; Santra, Sourav; Uddin, Hilal; Pal, Kalyanbrata; Halder, Suman Kumar; Chattopadhyay, Sandip; Mondal, Keshab Chandra</t>
  </si>
  <si>
    <t>Application of Phytochemicals To Combat Fungal Pathogens of Pulses: An Approach toward Inhibition of Fungal Propagation and Invasin Activity</t>
  </si>
  <si>
    <t>JOURNAL OF AGRICULTURAL AND FOOD CHEMISTRY</t>
  </si>
  <si>
    <t>[Mondal, Subhadeep; Uddin, Hilal] Vidyasagar Univ, Ctr Life Sci, Midnapore 721102, W Bengal, India; [Santra, Sourav; Pal, Kalyanbrata; Halder, Suman Kumar; Mondal, Keshab Chandra] Vidyasagar Univ, Dept Microbiol, Midnapore 721102, W Bengal, India; [Santra, Sourav; Pal, Kalyanbrata; Halder, Suman Kumar; Chattopadhyay, Sandip] Vidyasagar Univ, Lab Sci &amp; Management, Dept Biomed, Midnapore 721102, W Bengal, India</t>
  </si>
  <si>
    <t>Vidyasagar University; Vidyasagar University; Vidyasagar University</t>
  </si>
  <si>
    <t>Mondal, KC (corresponding author), Vidyasagar Univ, Dept Microbiol, Midnapore 721102, W Bengal, India.</t>
  </si>
  <si>
    <t>0021-8561</t>
  </si>
  <si>
    <t>1520-5118</t>
  </si>
  <si>
    <t>10.1021/acs.jafc.1c07729</t>
  </si>
  <si>
    <t>Agriculture, Multidisciplinary; Chemistry, Applied; Food Science &amp; Technology</t>
  </si>
  <si>
    <t>Agriculture; Chemistry; Food Science &amp; Technology</t>
  </si>
  <si>
    <t>Bera, Raj Kumar; Mondal, Shyamal Kumar</t>
  </si>
  <si>
    <t>A multi-objective transportation problem with cost dependent credit period policy under Gaussian fuzzy environment</t>
  </si>
  <si>
    <t>OPERATIONAL RESEARCH</t>
  </si>
  <si>
    <t>[Bera, Raj Kumar; Mondal, Shyamal Kumar] Vidyasagar Univ, Dept Appl Math Oceanol &amp; Comp Programming, Midnapore 721102, W Bengal, India</t>
  </si>
  <si>
    <t>Mondal, SK (corresponding author), Vidyasagar Univ, Dept Appl Math Oceanol &amp; Comp Programming, Midnapore 721102, W Bengal, India.</t>
  </si>
  <si>
    <t>1109-2858</t>
  </si>
  <si>
    <t>1866-1505</t>
  </si>
  <si>
    <t>10.1007/s12351-022-00691-4</t>
  </si>
  <si>
    <t>Operations Research &amp; Management Science</t>
  </si>
  <si>
    <t>Pareek, Ritu; Sahu, Tarak Nath</t>
  </si>
  <si>
    <t>How far the ownership structure is relevant for CSR performance? An empirical investigation</t>
  </si>
  <si>
    <t>CORPORATE GOVERNANCE-THE INTERNATIONAL JOURNAL OF BUSINESS IN SOCIETY</t>
  </si>
  <si>
    <t>[Pareek, Ritu; Sahu, Tarak Nath] Vidyasagar Univ, Dept Commerce, Midnapore, India</t>
  </si>
  <si>
    <t>Sahu, TN (corresponding author), Vidyasagar Univ, Dept Commerce, Midnapore, India.</t>
  </si>
  <si>
    <t>1472-0701</t>
  </si>
  <si>
    <t>1758-6054</t>
  </si>
  <si>
    <t>10.1108/CG-10-2020-0461</t>
  </si>
  <si>
    <t>Business</t>
  </si>
  <si>
    <t>Shikary, Chumki; Rudra, Somnath</t>
  </si>
  <si>
    <t>Urban growth Prediction for Sustainable Urban Management Using Markov Chain Model: A Study on Purulia Municipality, West Bengal, India</t>
  </si>
  <si>
    <t>JOURNAL OF THE INDIAN SOCIETY OF REMOTE SENSING</t>
  </si>
  <si>
    <t>[Shikary, Chumki; Rudra, Somnath] Vidyasagar Univ, Dept Geog, Midnapore, W Bengal, India</t>
  </si>
  <si>
    <t>Rudra, S (corresponding author), Vidyasagar Univ, Dept Geog, Midnapore, W Bengal, India.</t>
  </si>
  <si>
    <t>0255-660X</t>
  </si>
  <si>
    <t>0974-3006</t>
  </si>
  <si>
    <t>10.1007/s12524-022-01596-7</t>
  </si>
  <si>
    <t>Bandyopadhyay, Sumahan</t>
  </si>
  <si>
    <t>Mal Paharia tribe and the problem of their identity in West Bengal, India</t>
  </si>
  <si>
    <t>ASIAN ETHNICITY</t>
  </si>
  <si>
    <t>[Bandyopadhyay, Sumahan] Vidyasagar Univ, Dept Anthropol, Midnapore 721102, W Bengal, India</t>
  </si>
  <si>
    <t>Bandyopadhyay, S (corresponding author), Vidyasagar Univ, Dept Anthropol, Midnapore 721102, W Bengal, India.</t>
  </si>
  <si>
    <t>1463-1369</t>
  </si>
  <si>
    <t>1469-2953</t>
  </si>
  <si>
    <t>10.1080/14631369.2020.1785274</t>
  </si>
  <si>
    <t>Ethnic Studies</t>
  </si>
  <si>
    <t>Sexuality and Gender Diversity Rights in Southeast Asia.</t>
  </si>
  <si>
    <t>Mahapatra, Rupkumar; Samanta, Sovan; Pal, Madhumangal</t>
  </si>
  <si>
    <t>Edge Colouring of Neutrosophic Graphs and Its Application in Detection of Phishing Website</t>
  </si>
  <si>
    <t>DISCRETE DYNAMICS IN NATURE AND SOCIETY</t>
  </si>
  <si>
    <t>[Mahapatra, Rupkumar; Pal, Madhumangal] Vidyasagar Univ, Dept Appl Math Oceanol &amp; Comp Programming, Midnapore 721102, India; [Samanta, Sovan] Tamralipta Mahavidyalaya, Dept Math, Tamluk 721636, West Bengal, India</t>
  </si>
  <si>
    <t>Samanta, S (corresponding author), Tamralipta Mahavidyalaya, Dept Math, Tamluk 721636, West Bengal, India.</t>
  </si>
  <si>
    <t>HINDAWI LTD</t>
  </si>
  <si>
    <t>ADAM HOUSE, 3RD FLR, 1 FITZROY SQ, LONDON, W1T 5HF, ENGLAND</t>
  </si>
  <si>
    <t>1026-0226</t>
  </si>
  <si>
    <t>1607-887X</t>
  </si>
  <si>
    <t>10.1155/2022/1149724</t>
  </si>
  <si>
    <t>Mathematics, Interdisciplinary Applications; Multidisciplinary Sciences</t>
  </si>
  <si>
    <t>Mathematics; Science &amp; Technology - Other Topics</t>
  </si>
  <si>
    <t>Pandey, Krishna Dayal; Sahu, Tarak Nath; Manna, Apu</t>
  </si>
  <si>
    <t>Evidence on the Non-linear Effect of Large Ownership on the Enterprise Value of Indian Manufacturing Firms</t>
  </si>
  <si>
    <t>VISION-THE JOURNAL OF BUSINESS PERSPECTIVE</t>
  </si>
  <si>
    <t>[Pandey, Krishna Dayal] Vidyasagar Univ, Directorate Distance Educ, Midnapore, W Bengal, India; [Sahu, Tarak Nath] Vidyasagar Univ, Dept Commerce, Midnapore 721102, W Bengal, India; [Manna, Apu] Bankura Univ, Ramananda Coll, Dept Commerce, Bankura, W Bengal, India</t>
  </si>
  <si>
    <t>Sahu, TN (corresponding author), Vidyasagar Univ, Dept Commerce, Midnapore 721102, W Bengal, India.</t>
  </si>
  <si>
    <t>0972-2629</t>
  </si>
  <si>
    <t>2249-5304</t>
  </si>
  <si>
    <t>10.1177/0972262920984017</t>
  </si>
  <si>
    <t>Business; Management</t>
  </si>
  <si>
    <t>Guha, Abhijit</t>
  </si>
  <si>
    <t>Encountering Land Grab An Ethnographic Journey Conclusion</t>
  </si>
  <si>
    <t>ENCOUNTERING LAND GRAB: An Ethnographic Journey</t>
  </si>
  <si>
    <t>Editorial Material; Book Chapter</t>
  </si>
  <si>
    <t>[Guha, Abhijit] Vidyasagar Univ, Anthropol, Midnapore, India; [Guha, Abhijit] ICSSR, Kolkata, India</t>
  </si>
  <si>
    <t>Guha, A (corresponding author), ICSSR, Kolkata, India.</t>
  </si>
  <si>
    <t>ROUTLEDGE</t>
  </si>
  <si>
    <t>2 PARK SQ, MILTON PARK, ABINGDON OX14 4RN, OXFORD, ENGLAND</t>
  </si>
  <si>
    <t>Anthropology; Social Sciences, Interdisciplinary</t>
  </si>
  <si>
    <t>Book Citation Index – Social Sciences &amp; Humanities (BKCI-SSH)</t>
  </si>
  <si>
    <t>Anthropology; Social Sciences - Other Topics</t>
  </si>
  <si>
    <t>Datta, Srimoyee; Sahu, Tarak Nath</t>
  </si>
  <si>
    <t>How Far is Microfinance Relevant for Empowering Rural Women? An Empirical Investigation</t>
  </si>
  <si>
    <t>JOURNAL OF ECONOMIC ISSUES</t>
  </si>
  <si>
    <t>[Datta, Srimoyee] Sidho Kanho Birsha Univ, Bengal Inst Sci &amp; Technol, Lagda, W Bengal, India; [Sahu, Tarak Nath] Vidyasagar Univ, Dept Commerce, Midnapore, W Bengal, India</t>
  </si>
  <si>
    <t>Sahu, TN (corresponding author), Vidyasagar Univ, Dept Commerce, Midnapore, W Bengal, India.</t>
  </si>
  <si>
    <t>0021-3624</t>
  </si>
  <si>
    <t>1946-326X</t>
  </si>
  <si>
    <t>10.1080/00213624.2022.2019552</t>
  </si>
  <si>
    <t>Economics</t>
  </si>
  <si>
    <t>Encountering Land Grab An Ethnographic Journey Preface</t>
  </si>
  <si>
    <t>Layek, Ujjwal; Das, Nandita; Kundu, Arijit; Karmakar, Prakash; Reddy, Gadi V. P.</t>
  </si>
  <si>
    <t>Methods Employed in the Determining Nectar and Pollen Sources for Bees: a Review of the Global Scenario</t>
  </si>
  <si>
    <t>ANNALS OF THE ENTOMOLOGICAL SOCIETY OF AMERICA</t>
  </si>
  <si>
    <t>[Layek, Ujjwal] Rampurhat Coll, Dept Bot, Birbhum 731224, India; [Das, Nandita] Vidyasagar Univ, Ctr Life Sci, Midnapore 721102, India; [Kundu, Arijit; Karmakar, Prakash] Vidyasagar Univ, Dept Bot &amp; Forestry, Midnapore 721102, India</t>
  </si>
  <si>
    <t>Karmakar, P (corresponding author), Vidyasagar Univ, Dept Bot &amp; Forestry, Midnapore 721102, India.</t>
  </si>
  <si>
    <t>OXFORD UNIV PRESS INC</t>
  </si>
  <si>
    <t>CARY</t>
  </si>
  <si>
    <t>JOURNALS DEPT, 2001 EVANS RD, CARY, NC 27513 USA</t>
  </si>
  <si>
    <t>0013-8746</t>
  </si>
  <si>
    <t>1938-2901</t>
  </si>
  <si>
    <t>10.1093/aesa/saac013</t>
  </si>
  <si>
    <t>Entomology</t>
  </si>
  <si>
    <t>Giri, Prabhat Kumar; Samanta, Shashanka Shekhar; Mudi, Naren; Shyamal, Milan; Misra, Ajay</t>
  </si>
  <si>
    <t>Highly Sensitive 'on-off' Pyrene Based AIEgen for Selective Sensing of Copper (II) Ions in Aqueous Media</t>
  </si>
  <si>
    <t>JOURNAL OF FLUORESCENCE</t>
  </si>
  <si>
    <t>[Giri, Prabhat Kumar; Samanta, Shashanka Shekhar; Mudi, Naren; Shyamal, Milan; Misra, Ajay] Vidyasagar Univ, Dept Chem, Midnapore 721102, W Bengal, India</t>
  </si>
  <si>
    <t>Misra, A (corresponding author), Vidyasagar Univ, Dept Chem, Midnapore 721102, W Bengal, India.</t>
  </si>
  <si>
    <t>SPRINGER/PLENUM PUBLISHERS</t>
  </si>
  <si>
    <t>233 SPRING ST, NEW YORK, NY 10013 USA</t>
  </si>
  <si>
    <t>1053-0509</t>
  </si>
  <si>
    <t>1573-4994</t>
  </si>
  <si>
    <t>10.1007/s10895-022-02929-y</t>
  </si>
  <si>
    <t>Biochemical Research Methods; Chemistry, Analytical; Chemistry, Physical</t>
  </si>
  <si>
    <t>Mukherjee, Kousik; Samanta, Anjan; Jana, Paresh Chandra</t>
  </si>
  <si>
    <t>Controllable optical bistability based on rotation in semiconductor micro-cavity</t>
  </si>
  <si>
    <t>JOURNAL OF NONLINEAR OPTICAL PHYSICS &amp; MATERIALS</t>
  </si>
  <si>
    <t>[Mukherjee, Kousik; Samanta, Anjan; Jana, Paresh Chandra] Vidyasagar Univ, Dept Phys, Midnapore 721102, W Bengal, India; [Mukherjee, Kousik] Govt Gen Degree Coll Gopiballavpur II, Dept Phys, Beliaberah 721517, W Bengal, India</t>
  </si>
  <si>
    <t>Mukherjee, K (corresponding author), Vidyasagar Univ, Dept Phys, Midnapore 721102, W Bengal, India.;Mukherjee, K (corresponding author), Govt Gen Degree Coll Gopiballavpur II, Dept Phys, Beliaberah 721517, W Bengal, India.</t>
  </si>
  <si>
    <t>WORLD SCIENTIFIC PUBL CO PTE LTD</t>
  </si>
  <si>
    <t>SINGAPORE</t>
  </si>
  <si>
    <t>5 TOH TUCK LINK, SINGAPORE 596224, SINGAPORE</t>
  </si>
  <si>
    <t>0218-8635</t>
  </si>
  <si>
    <t>1793-6624</t>
  </si>
  <si>
    <t>10.1142/S0218863521500120</t>
  </si>
  <si>
    <t>Optics; Physics, Applied</t>
  </si>
  <si>
    <t>Optics; Physics</t>
  </si>
  <si>
    <t>Das, Amit Kumar; Dutta, Bidyarthi</t>
  </si>
  <si>
    <t>Scrutinising uncitedness and few h-type indicators of selected Indian physics and astronomy journals</t>
  </si>
  <si>
    <t>[Das, Amit Kumar] Bhatter Coll, Cent Lib, Paschim Medinipur 721426, W Bengal, India; [Dutta, Bidyarthi] Vidyasagar Univ, Dept Lib &amp; Informat Sci, Midnapore 721102, W Bengal, India</t>
  </si>
  <si>
    <t>Das, AK (corresponding author), Bhatter Coll, Cent Lib, Paschim Medinipur 721426, W Bengal, India.</t>
  </si>
  <si>
    <t>10.56042/alis.v69i1.53801</t>
  </si>
  <si>
    <t>Basu, Anirban; Mahammad, Adil; Das, Arindam</t>
  </si>
  <si>
    <t>Inhibition of the formation of lysozyme fibrillar assemblies by the isoquinoline alkaloid coralyne</t>
  </si>
  <si>
    <t>NEW JOURNAL OF CHEMISTRY</t>
  </si>
  <si>
    <t>[Basu, Anirban; Mahammad, Adil; Das, Arindam] Vidyasagar Univ, Dept Chem, Midnapore 721102, India</t>
  </si>
  <si>
    <t>Basu, A (corresponding author), Vidyasagar Univ, Dept Chem, Midnapore 721102, India.</t>
  </si>
  <si>
    <t>ROYAL SOC CHEMISTRY</t>
  </si>
  <si>
    <t>CAMBRIDGE</t>
  </si>
  <si>
    <t>THOMAS GRAHAM HOUSE, SCIENCE PARK, MILTON RD, CAMBRIDGE CB4 0WF, CAMBS, ENGLAND</t>
  </si>
  <si>
    <t>1144-0546</t>
  </si>
  <si>
    <t>1369-9261</t>
  </si>
  <si>
    <t>10.1039/d1nj06007d</t>
  </si>
  <si>
    <t>Chemistry, Multidisciplinary</t>
  </si>
  <si>
    <t>Chemistry</t>
  </si>
  <si>
    <t>Encountering Land Grab An Ethnographic Journey Introduction</t>
  </si>
  <si>
    <t>At the Land Acquisition Office</t>
  </si>
  <si>
    <t>Article; Book Chapter</t>
  </si>
  <si>
    <t>Mahapatra, Tanmoy; Ghorai, Ganesh; Pal, Madhumangal</t>
  </si>
  <si>
    <t>Competition graphs under interval-valued m-polar fuzzy environment and its application</t>
  </si>
  <si>
    <t>[Mahapatra, Tanmoy; Ghorai, Ganesh; Pal, Madhumangal] Vidyasagar Univ, Dept Appl Math Oceanol &amp; Comp Programming, Midnapore 721102, India; [Mahapatra, Tanmoy] Ramkrishna Mahato Govt Engn Coll, Dept Math, Purulia 723103, India</t>
  </si>
  <si>
    <t>10.1007/s40314-022-01987-z</t>
  </si>
  <si>
    <t>Ejegwa, P. A.; Jana, C.; Pal, M.</t>
  </si>
  <si>
    <t>Medical diagnostic process based on modified composite relation on pythagorean fuzzy multi-sets</t>
  </si>
  <si>
    <t>GRANULAR COMPUTING</t>
  </si>
  <si>
    <t>[Ejegwa, P. A.] Univ Agr, Dept Math Stat Comp Sci, PMB 2373, Makurdi, Nigeria; [Jana, C.; Pal, M.] Vidyasagar Univ, Dept Appl Math Oceanol &amp; Comp Programming, Midnapore 721102, W Bengal, India</t>
  </si>
  <si>
    <t>Jana, C (corresponding author), Vidyasagar Univ, Dept Appl Math Oceanol &amp; Comp Programming, Midnapore 721102, W Bengal, India.</t>
  </si>
  <si>
    <t>2364-4966</t>
  </si>
  <si>
    <t>2364-4974</t>
  </si>
  <si>
    <t>10.1007/s41066-020-00248-w</t>
  </si>
  <si>
    <t>Computer Science, Artificial Intelligence; Computer Science, Information Systems</t>
  </si>
  <si>
    <t>How I Became Interested in Land Grab</t>
  </si>
  <si>
    <t>Kar, Priyanka; Das, Tridip Kr; Ghosh, Smita; Pradhan, Shrabani; Chakrabarti, Sudipta; Mondal, Keshab Ch; Ghosh, Kuntal</t>
  </si>
  <si>
    <t>Characterization of a Vibrio-infecting bacteriophage, VPMCC5, and proposal of its incorporation as a new genus in the Zobellviridae family</t>
  </si>
  <si>
    <t>VIRUS RESEARCH</t>
  </si>
  <si>
    <t>[Kar, Priyanka; Das, Tridip Kr; Ghosh, Smita; Pradhan, Shrabani; Chakrabarti, Sudipta; Ghosh, Kuntal] Midnapore City Coll, Dept Biol Sci, Midnapore 721129, W Bengal, India; [Mondal, Keshab Ch] Vidyasagar Univ, Dept Microbiol, Midnapore, W Bengal, India</t>
  </si>
  <si>
    <t>Ghosh, K (corresponding author), Midnapore City Coll, Dept Biol Sci, Midnapore 721129, W Bengal, India.</t>
  </si>
  <si>
    <t>0168-1702</t>
  </si>
  <si>
    <t>1872-7492</t>
  </si>
  <si>
    <t>10.1016/j.virusres.2022.198904</t>
  </si>
  <si>
    <t>Virology</t>
  </si>
  <si>
    <t>Acharyya, Nirupam; Panda, Surajit; Bandyopadhyay, Jatisankar</t>
  </si>
  <si>
    <t>Structural classification and monitoring development status of impounded water resources using spatial information technology of Purba Medinipur district, India</t>
  </si>
  <si>
    <t>SUSTAINABLE WATER RESOURCES MANAGEMENT</t>
  </si>
  <si>
    <t>[Acharyya, Nirupam; Bandyopadhyay, Jatisankar] Vidyasagar Univ, Dept Remote Sensing, Midnapore, W Bengal, India; [Acharyya, Nirupam; Bandyopadhyay, Jatisankar] Vidyasagar Univ, GIS, Midnapore, W Bengal, India; [Panda, Surajit] Ranchi Reg Off ECZ, Minist Environm Forest &amp; Climate Change, Ranchi, Bihar, India</t>
  </si>
  <si>
    <t>Acharyya, N (corresponding author), Vidyasagar Univ, Dept Remote Sensing, Midnapore, W Bengal, India.;Acharyya, N (corresponding author), Vidyasagar Univ, GIS, Midnapore, W Bengal, India.</t>
  </si>
  <si>
    <t>SPRINGER INT PUBL AG</t>
  </si>
  <si>
    <t>CHAM</t>
  </si>
  <si>
    <t>GEWERBESTRASSE 11, CHAM, CH-6330, SWITZERLAND</t>
  </si>
  <si>
    <t>2363-5037</t>
  </si>
  <si>
    <t>2363-5045</t>
  </si>
  <si>
    <t>10.1007/s40899-022-00699-w</t>
  </si>
  <si>
    <t>Shaw, Lipika; Das, Soumen Kumar; Roy, Sankar Kumar</t>
  </si>
  <si>
    <t>Location-allocation problem for resource distribution under uncertainty in disaster relief operations</t>
  </si>
  <si>
    <t>SOCIO-ECONOMIC PLANNING SCIENCES</t>
  </si>
  <si>
    <t>[Shaw, Lipika; Roy, Sankar Kumar] Vidyasagar Univ, Dept Appl Math Oceanol &amp; Comp Programming, Midnapore 721102, W Bengal, India; [Das, Soumen Kumar] Midnapore City Coll, Dept Pure &amp; Appl Sci, Bhadutala 721129, W Bengal, India</t>
  </si>
  <si>
    <t>0038-0121</t>
  </si>
  <si>
    <t>1873-6041</t>
  </si>
  <si>
    <t>10.1016/j.seps.2022.101232</t>
  </si>
  <si>
    <t>Economics; Management; Operations Research &amp; Management Science</t>
  </si>
  <si>
    <t>Business &amp; Economics; Operations Research &amp; Management Science</t>
  </si>
  <si>
    <t>Methods, Materials and Justifications</t>
  </si>
  <si>
    <t>In the Villages</t>
  </si>
  <si>
    <t>Das, Tridip K.; Pradhan, Shrabani; Chakrabarti, Sudipta; Mondal, Keshab Chandra; Ghosh, Kuntal</t>
  </si>
  <si>
    <t>Current status of probiotic and related health benefits</t>
  </si>
  <si>
    <t>APPLIED FOOD RESEARCH</t>
  </si>
  <si>
    <t>[Das, Tridip K.; Pradhan, Shrabani; Chakrabarti, Sudipta; Ghosh, Kuntal] Midnapore City Coll, Dept Biol Sci, Midnapore, W Bengal, India; [Mondal, Keshab Chandra] Vidyasagar Univ, Dept Microbiol, Midnapore, W Bengal, India</t>
  </si>
  <si>
    <t>Ghosh, K (corresponding author), Midnapore City Coll, Dept Biol Sci, Midnapore, W Bengal, India.</t>
  </si>
  <si>
    <t>2772-5022</t>
  </si>
  <si>
    <t>10.1016/j.afres.2022.100185</t>
  </si>
  <si>
    <t>Food Science &amp; Technology</t>
  </si>
  <si>
    <t>Ghosh, Suchismita; RituPareek; Sahu, Tarak Nath</t>
  </si>
  <si>
    <t>The Role of Corporate Governance and Company Specific Characteristics on Environmental Disclosure Practices in India</t>
  </si>
  <si>
    <t>NMIMS MANAGEMENT REVIEW</t>
  </si>
  <si>
    <t>[Ghosh, Suchismita] ICSSR, Dept Commerce, Vidyasagar 721102, West Bengal, India; [RituPareek] ICSSR, Dept Commerce, Midnapore 721102, West Bengal, India; [Sahu, Tarak Nath] Vidyasagar Univ, Dept Commerce, Midnapore 721102, West Bengal, India</t>
  </si>
  <si>
    <t>Ghosh, S (corresponding author), ICSSR, Dept Commerce, Vidyasagar 721102, West Bengal, India.</t>
  </si>
  <si>
    <t>NARSEE MONJEE INST MANAGEMENT STUDIES</t>
  </si>
  <si>
    <t>MUMBAI</t>
  </si>
  <si>
    <t>V L MEHTA RD, VILE PARLE WEST, MUMBAI, 400056, INDIA</t>
  </si>
  <si>
    <t>0971-1023</t>
  </si>
  <si>
    <t>10.53908/NMMR.300404</t>
  </si>
  <si>
    <t>Bronze</t>
  </si>
  <si>
    <t>Roy, Aparna; Das, Siddhartha; Khan, Meheboob; Roy, Sumita</t>
  </si>
  <si>
    <t>Pyridine-Based Gemini and Heterogemini Amphiphiles: Synthesis, Organogel Formation, Bioinspired Catalysis, Hydroxyl Ion Sensing, and Removal of Hazardous Pb(II) and Cd(II) Ions</t>
  </si>
  <si>
    <t>ACS SUSTAINABLE CHEMISTRY &amp; ENGINEERING</t>
  </si>
  <si>
    <t>[Roy, Aparna; Das, Siddhartha; Khan, Meheboob; Roy, Sumita] Vidyasagar Univ, Dept Chem &amp; Chem Technol, Midnapore 721102, India</t>
  </si>
  <si>
    <t>Roy, A; Roy, S (corresponding author), Vidyasagar Univ, Dept Chem &amp; Chem Technol, Midnapore 721102, India.</t>
  </si>
  <si>
    <t>2168-0485</t>
  </si>
  <si>
    <t>10.1021/acssuschemeng.2c04640</t>
  </si>
  <si>
    <t>Chemistry, Multidisciplinary; Green &amp; Sustainable Science &amp; Technology; Engineering, Chemical</t>
  </si>
  <si>
    <t>Chemistry; Science &amp; Technology - Other Topics; Engineering</t>
  </si>
  <si>
    <t>Maji, Durbar; Ghorai, Ganesh; Shami, Faria Ahmed</t>
  </si>
  <si>
    <t>RETRACTED: The Reformulated F-Index of Vertex and Edge F-Join of Graphs (Retracted Article)</t>
  </si>
  <si>
    <t>JOURNAL OF CHEMISTRY</t>
  </si>
  <si>
    <t>Article; Retracted Publication</t>
  </si>
  <si>
    <t>[Maji, Durbar; Ghorai, Ganesh] Vidyasagar Univ, Dept Appl Math Oceanol &amp; Comp Programming, Midnapore 721102, India; [Shami, Faria Ahmed] Bangabandhu Sheikh Mujibur Rahman Sci &amp; Technol Un, Dept Math, Gopalganj, Bangladesh</t>
  </si>
  <si>
    <t>Shami, FA (corresponding author), Bangabandhu Sheikh Mujibur Rahman Sci &amp; Technol Un, Dept Math, Gopalganj, Bangladesh.</t>
  </si>
  <si>
    <t>2090-9063</t>
  </si>
  <si>
    <t>2090-9071</t>
  </si>
  <si>
    <t>10.1155/2022/2392109</t>
  </si>
  <si>
    <t>Theoretical Insights or the Lessons Learnt</t>
  </si>
  <si>
    <t>Barman, Haripriya; Pervin, Magfura; Roy, Sankar Kumar</t>
  </si>
  <si>
    <t>Impacts of green and preservation technology investments on a sustainable EPQ model during COVID-19 pandemic</t>
  </si>
  <si>
    <t>RAIRO-OPERATIONS RESEARCH</t>
  </si>
  <si>
    <t>[Barman, Haripriya; Roy, Sankar Kumar] Vidyasagar Univ, Dept Appl Math Oceanol &amp; Comp Programming, Midnapore 721102, W Bengal, India; [Pervin, Magfura] Kingston Sch Management &amp; Sci, Dept Math &amp; Stat, Kolkata 700126, W Bengal, India</t>
  </si>
  <si>
    <t>EDP SCIENCES S A</t>
  </si>
  <si>
    <t>LES ULIS CEDEX A</t>
  </si>
  <si>
    <t>17, AVE DU HOGGAR, PA COURTABOEUF, BP 112, F-91944 LES ULIS CEDEX A, FRANCE</t>
  </si>
  <si>
    <t>0399-0559</t>
  </si>
  <si>
    <t>2804-7303</t>
  </si>
  <si>
    <t>10.1051/ro/2022102</t>
  </si>
  <si>
    <t>hybrid, Green Published</t>
  </si>
  <si>
    <t>Chatterjee, Poushali; Dasgupta, Rajarshi; Paul, Ashis Kumar</t>
  </si>
  <si>
    <t>Beach beauty in Bengal: Perception of scenery and its implications for coastal management in Purba Medinipur district, eastern India</t>
  </si>
  <si>
    <t>MARINE POLICY</t>
  </si>
  <si>
    <t>[Chatterjee, Poushali; Dasgupta, Rajarshi] East Calcutta Girls Coll, Dept Geog, P-237,Lake Town Link Rd, Kolkata 700089, W Bengal, India; [Paul, Ashis Kumar] Vidyasagar Univ, Dept Geog &amp; Environm Management, Medinipur 721102, W Bengal, India</t>
  </si>
  <si>
    <t>Dasgupta, R (corresponding author), East Calcutta Girls Coll, Dept Geog, P-237,Lake Town Link Rd, Kolkata 700089, W Bengal, India.</t>
  </si>
  <si>
    <t>0308-597X</t>
  </si>
  <si>
    <t>1872-9460</t>
  </si>
  <si>
    <t>10.1016/j.marpol.2022.105034</t>
  </si>
  <si>
    <t>Environmental Studies; International Relations</t>
  </si>
  <si>
    <t>Environmental Sciences &amp; Ecology; International Relations</t>
  </si>
  <si>
    <t>Hor, Papan K.; Ghosh, Kuntal; Halder, Suman Kumar; Mondal, Subhadeep; Mondal, Keshab Chandra</t>
  </si>
  <si>
    <t>Evaluation of some effective potentialities of newly formulated rice fermented food using Elephantopus scaber L. rhizome as herbal starter</t>
  </si>
  <si>
    <t>INDIAN JOURNAL OF EXPERIMENTAL BIOLOGY</t>
  </si>
  <si>
    <t>[Hor, Papan K.; Halder, Suman Kumar; Mondal, Keshab Chandra] Vidyasagar Univ, Dept Microbiol, Midnapore 721102, West Bengal, India; [Mondal, Subhadeep] Vidyasagar Univ, Ctr Life Sci, Midnapore 721102, West Bengal, India; [Ghosh, Kuntal] Midnapore City Coll, Dept Biol Sci, Bhadutala 721129, West Bengal, India</t>
  </si>
  <si>
    <t>Mondal, KC (corresponding author), Vidyasagar Univ, Dept Microbiol, Midnapore 721102, West Bengal, India.</t>
  </si>
  <si>
    <t>0019-5189</t>
  </si>
  <si>
    <t>0975-1009</t>
  </si>
  <si>
    <t>10.56042/ijeb.v60i09.65142</t>
  </si>
  <si>
    <t>Biology</t>
  </si>
  <si>
    <t>Life Sciences &amp; Biomedicine - Other Topics</t>
  </si>
  <si>
    <t>Banerjee, Bidisha; Bag, Sudin</t>
  </si>
  <si>
    <t>RELATIONSHIP BETWEEN CREATIVITY, ADAPTIVE SELLING, AND SALES PERFORMANCE: THE MODERATING ROLE OF JOB SATISFACTION</t>
  </si>
  <si>
    <t>ASIAN ACADEMY OF MANAGEMENT JOURNAL</t>
  </si>
  <si>
    <t>[Banerjee, Bidisha] IMT Business Sch, POB 345006, Dubai, U Arab Emirates; [Bag, Sudin] Vidyasagar Univ, Dept Business Adm, Midnapore 721102, W Bengal, India</t>
  </si>
  <si>
    <t>Bag, S (corresponding author), Vidyasagar Univ, Dept Business Adm, Midnapore 721102, W Bengal, India.</t>
  </si>
  <si>
    <t>PENERBIT UNIV SAINS MALAYSIA</t>
  </si>
  <si>
    <t>PULAU PINANG</t>
  </si>
  <si>
    <t>PENERBIT UNIVERSITI SAINS MALAYSIA, PULAU PINANG, PINANG 11800, MALAYSIA</t>
  </si>
  <si>
    <t>1394-2603</t>
  </si>
  <si>
    <t>1985-8280</t>
  </si>
  <si>
    <t>10.21315/aamj2022.27.2.5</t>
  </si>
  <si>
    <t>Clever Dialogues of the Politicians</t>
  </si>
  <si>
    <t>Layek, Ujjwal; Das, Alokesh; Karmakar, Prakash</t>
  </si>
  <si>
    <t>Supplemental Stingless Bee Pollination in Fennel (Foeniculum vulgare Mill.): An Assessment of Impacts on Native Pollinators and Crop Yield</t>
  </si>
  <si>
    <t>FRONTIERS IN SUSTAINABLE FOOD SYSTEMS</t>
  </si>
  <si>
    <t>[Layek, Ujjwal; Das, Alokesh] Rampurhat Coll, Dept Bot, Birbhum, India; [Karmakar, Prakash] Vidyasagar Univ, Dept Bot &amp; Forestry, Midnapore, India</t>
  </si>
  <si>
    <t>Karmakar, P (corresponding author), Vidyasagar Univ, Dept Bot &amp; Forestry, Midnapore, India.</t>
  </si>
  <si>
    <t>2571-581X</t>
  </si>
  <si>
    <t>10.3389/fsufs.2022.820264</t>
  </si>
  <si>
    <t>Agarwala, Varuna; Maity, Sudarshan; Sahu, Tarak Nath</t>
  </si>
  <si>
    <t>FEMALE ENTREPRENEURSHIP, EMPLOYABILITY AND EMPOWERMENT: IMPACT OF THE MUDRA LOAN SCHEME</t>
  </si>
  <si>
    <t>JOURNAL OF DEVELOPMENTAL ENTREPRENEURSHIP</t>
  </si>
  <si>
    <t>[Agarwala, Varuna; Sahu, Tarak Nath] Vidyasagar Univ, Dept Commerce, Midnapore 721102, W Bengal, India; [Maity, Sudarshan] Inst Cost Accountants India, 12 Sudder St, Kolkata 700016, W Bengal, India</t>
  </si>
  <si>
    <t>1084-9467</t>
  </si>
  <si>
    <t>1793-706X</t>
  </si>
  <si>
    <t>10.1142/S1084946722500054</t>
  </si>
  <si>
    <t>Dogra, Shovan; Pal, Madhumangal; Xin, Qin</t>
  </si>
  <si>
    <t>Picture fuzzy sub-hyperspace of a hyper vector space and its application in decision making problem</t>
  </si>
  <si>
    <t>AIMS MATHEMATICS</t>
  </si>
  <si>
    <t>[Dogra, Shovan; Pal, Madhumangal] Vidyasagar Univ, Dept Appl Math Oceanol &amp; Comp Programming, Midnapore 721102, India; [Xin, Qin] Univ Faroe Isl, Fac Sci &amp; Technol, Vestarabryggja 15,FO 100, Torshavn, Faroe Islands</t>
  </si>
  <si>
    <t>AMER INST MATHEMATICAL SCIENCES-AIMS</t>
  </si>
  <si>
    <t>SPRINGFIELD</t>
  </si>
  <si>
    <t>PO BOX 2604, SPRINGFIELD, MO 65801-2604 USA</t>
  </si>
  <si>
    <t>2473-6988</t>
  </si>
  <si>
    <t>10.3934/math.2022738</t>
  </si>
  <si>
    <t>Mathematics, Applied; Mathematics</t>
  </si>
  <si>
    <t>Layek, Ujjwal; Das, Uday; Karmakar, Prakash</t>
  </si>
  <si>
    <t>The pollination efficiency of a pollinator depends on its foraging strategy, flowering phenology, and the flower characteristics of a plant species</t>
  </si>
  <si>
    <t>JOURNAL OF ASIA-PACIFIC ENTOMOLOGY</t>
  </si>
  <si>
    <t>[Layek, Ujjwal; Das, Uday] Rampurhat Coll, Dept Bot, Birbhum 731224, India; [Karmakar, Prakash] Vidyasagar Univ, Dept Bot &amp; Forestry, Midnapore 721102, India</t>
  </si>
  <si>
    <t>KOREAN SOC APPLIED ENTOMOLOGY</t>
  </si>
  <si>
    <t>SUWON</t>
  </si>
  <si>
    <t>NATL INST AGRICULTURAL SCIENCE &amp; TECHNOLOGY, DIVISION ENTOMOLOGY, RDA, 249 SEODUN-DONG, SUWON, 441-707, SOUTH KOREA</t>
  </si>
  <si>
    <t>1226-8615</t>
  </si>
  <si>
    <t>1876-7990</t>
  </si>
  <si>
    <t>10.1016/j.aspen.2022.101882</t>
  </si>
  <si>
    <t>Maity, Rakesh; Mandal, Debkumar; Mandal, Usha; Misra, Ajay</t>
  </si>
  <si>
    <t>Computation of global reactivity descriptors along the proton transfer co-ordinate of 9-Hydroxy-phenalen-1-one and 6-Hydroxy-benzo[de]anthracen-7-one: a DFT-based comparative study</t>
  </si>
  <si>
    <t>MOLECULAR PHYSICS</t>
  </si>
  <si>
    <t>[Maity, Rakesh; Mandal, Debkumar; Mandal, Usha; Misra, Ajay] Vidyasagar Univ, Dept Chem &amp; Chem Technol, Midnapore 721102, W Bengal, India</t>
  </si>
  <si>
    <t>Misra, A (corresponding author), Vidyasagar Univ, Dept Chem &amp; Chem Technol, Midnapore 721102, W Bengal, India.</t>
  </si>
  <si>
    <t>0026-8976</t>
  </si>
  <si>
    <t>1362-3028</t>
  </si>
  <si>
    <t>10.1080/00268976.2022.2047236</t>
  </si>
  <si>
    <t>Chemistry, Physical; Physics, Atomic, Molecular &amp; Chemical</t>
  </si>
  <si>
    <t>Chemistry; Physics</t>
  </si>
  <si>
    <t>Dey, Moumita; Ghosh, Somdatta</t>
  </si>
  <si>
    <t>Arbuscular mycorrhizae in plant immunity and crop pathogen control</t>
  </si>
  <si>
    <t>RHIZOSPHERE</t>
  </si>
  <si>
    <t>[Dey, Moumita] Vidyasagar Univ, Dept Microbiol, Midnapore 721102, WB, India; [Ghosh, Somdatta] Midnapore Coll Autonomous, Dept Bot UG &amp; PG, Midnapore 721101, WB, India</t>
  </si>
  <si>
    <t>Vidyasagar University; Midnapore College</t>
  </si>
  <si>
    <t>Ghosh, S (corresponding author), Midnapore Coll Autonomous, Dept Bot UG &amp; PG, Midnapore 721101, WB, India.</t>
  </si>
  <si>
    <t>2452-2198</t>
  </si>
  <si>
    <t>10.1016/j.rhisph.2022.100524</t>
  </si>
  <si>
    <t>Agronomy; Plant Sciences; Microbiology; Soil Science</t>
  </si>
  <si>
    <t>Agriculture; Plant Sciences; Microbiology</t>
  </si>
  <si>
    <t>Mahammad, Sadik; Islam, Aznarul; Shit, Pravat Kumar</t>
  </si>
  <si>
    <t>Geospatial assessment of groundwater quality using entropy-based irrigation water quality index and heavy metal pollution indices</t>
  </si>
  <si>
    <t>[Mahammad, Sadik; Islam, Aznarul] Aliah Univ, Dept Geog, 17 Gora Chand Rd, Kolkata 700014, India; [Shit, Pravat Kumar] Vidyasagar Univ, Raja NL Khan Womens Coll, PG Dept Geog, Midnapore, W Bengal, India</t>
  </si>
  <si>
    <t>Aliah University; Vidyasagar University</t>
  </si>
  <si>
    <t>Islam, A (corresponding author), Aliah Univ, Dept Geog, 17 Gora Chand Rd, Kolkata 700014, India.</t>
  </si>
  <si>
    <t>10.1007/s11356-022-20665-5</t>
  </si>
  <si>
    <t>Jana, Chiranjibe; Pal, Madhumangal; Liu, Peide</t>
  </si>
  <si>
    <t>Multiple attribute dynamic decision making method based on some complex aggregation functions in CQROF setting</t>
  </si>
  <si>
    <t>[Jana, Chiranjibe; Pal, Madhumangal] Vidyasagar Univ, Dept Appl Math Oceanol &amp; Comp Programming, Midnapore 721102, India; [Liu, Peide] Shandong Univ Finance &amp; Econ, Sch Management Sci &amp; Engn, Jinan 250014, Shandong, Peoples R China</t>
  </si>
  <si>
    <t>Vidyasagar University; Shandong University of Finance &amp; Economics</t>
  </si>
  <si>
    <t>Jana, C (corresponding author), Vidyasagar Univ, Dept Appl Math Oceanol &amp; Comp Programming, Midnapore 721102, India.</t>
  </si>
  <si>
    <t>10.1007/s40314-022-01806-5</t>
  </si>
  <si>
    <t>Jana, Manasi; Jana, Biswapati; Joardar, Subhankar</t>
  </si>
  <si>
    <t>Local feature based self-embedding fragile watermarking scheme for tampered detection and recovery utilizing AMBTC with fuzzy logic</t>
  </si>
  <si>
    <t>JOURNAL OF KING SAUD UNIVERSITY-COMPUTER AND INFORMATION SCIENCES</t>
  </si>
  <si>
    <t>[Jana, Manasi] Haldia Inst Technol, Dept Comp Applicat, Haldia, West Bengal, India; [Jana, Biswapati] Vidyasagar Univ, Dept Comp Sci, West Midnapore 721102, India; [Joardar, Subhankar] Haldia Inst Technol, Dept Comp Sc &amp; Engn, Haldia, West Bengal, India</t>
  </si>
  <si>
    <t>Haldia Institute of Technology; Vidyasagar University; Haldia Institute of Technology</t>
  </si>
  <si>
    <t>Jana, B (corresponding author), Vidyasagar Univ, Dept Comp Sci, West Midnapore 721102, India.</t>
  </si>
  <si>
    <t>1319-1578</t>
  </si>
  <si>
    <t>2213-1248</t>
  </si>
  <si>
    <t>10.1016/j.jksuci.2021.12.011</t>
  </si>
  <si>
    <t>Sharma, Prayatna; Mondal, Krishnendu; Mondal, Keshab Chandra; Thakur, Nagendra</t>
  </si>
  <si>
    <t>Hunt for α-amylase from metagenome and strategies to improve its thermostability: a systematic review</t>
  </si>
  <si>
    <t>WORLD JOURNAL OF MICROBIOLOGY &amp; BIOTECHNOLOGY</t>
  </si>
  <si>
    <t>[Sharma, Prayatna; Thakur, Nagendra] Sikkim Univ, Sch Life Sci, Dept Microbiol, 6th Mile, Gangtok 737102, Sikkim, India; [Mondal, Krishnendu; Mondal, Keshab Chandra] Vidyasagar Univ, Dept Microbiol, Midnapore 721102, W Bengal, India</t>
  </si>
  <si>
    <t>Sikkim University; Vidyasagar University</t>
  </si>
  <si>
    <t>Thakur, N (corresponding author), Sikkim Univ, Sch Life Sci, Dept Microbiol, 6th Mile, Gangtok 737102, Sikkim, India.</t>
  </si>
  <si>
    <t>0959-3993</t>
  </si>
  <si>
    <t>1573-0972</t>
  </si>
  <si>
    <t>10.1007/s11274-022-03396-0</t>
  </si>
  <si>
    <t>Bhattacharjee, Indranil; Mandal, Biplab; Chakravorty, Partha Pratim</t>
  </si>
  <si>
    <t>Evaluation of mosquito larvicidal activity of Azolla pinnata leaf extracts against the filarial vector Culex quinquefasciatus</t>
  </si>
  <si>
    <t>INDIAN JOURNAL OF NATURAL PRODUCTS AND RESOURCES</t>
  </si>
  <si>
    <t>[Bhattacharjee, Indranil; Chakravorty, Partha Pratim] Raja Narendra Lal Khan Womens Coll Autonomous, Nat &amp; Appl Sci Res Ctr, PG Dept Zool, Paschim Medinipur 721102, W Bengal, India; [Bhattacharjee, Indranil] Dr Bhupendranath Dutta Smriti Mahavidyalaya, Dept Zool, Hatgobindapur 713407, W Bengal, India; [Mandal, Biplab] Vidyasagar Univ, Dept Zool, Paschim Medinipur 721102, W Bengal, India</t>
  </si>
  <si>
    <t>Chakravorty, PP (corresponding author), Raja Narendra Lal Khan Womens Coll Autonomous, Nat &amp; Appl Sci Res Ctr, PG Dept Zool, Paschim Medinipur 721102, W Bengal, India.</t>
  </si>
  <si>
    <t>NATL INST SCIENCE COMMUNICATION &amp; INFORMATION RESOURCES-NISCAIR</t>
  </si>
  <si>
    <t>DR K S KRISHNAN MARG, PUSA CAMPUS, NEW DELHI, 110 012, INDIA</t>
  </si>
  <si>
    <t>0976-0504</t>
  </si>
  <si>
    <t>0976-0512</t>
  </si>
  <si>
    <t>Plant Sciences</t>
  </si>
  <si>
    <t>Ghosh, Susmita; Sarkar, Biplab; Islam, Aznarul; Shit, Pravat Kumar</t>
  </si>
  <si>
    <t>Assessing the Suitability of Surface Water and Groundwater for Irrigation Based on Hydro-chemical Analysis: A Study of the Mayurakshi River Basin, India</t>
  </si>
  <si>
    <t>AIR SOIL AND WATER RESEARCH</t>
  </si>
  <si>
    <t>[Ghosh, Susmita; Sarkar, Biplab; Islam, Aznarul] Aliah Univ, Pk Circus, Kolkata, India; [Shit, Pravat Kumar] Vidyasagar Univ, Raja NL Khan Womens Coll, Midnapore, West Bengal, India; [Islam, Aznarul] Aliah Univ, Dept Geog, 17 Gora Chand Rd,Pk Circus, Kolkata 700014, India</t>
  </si>
  <si>
    <t>Aliah University; Vidyasagar University; Aliah University</t>
  </si>
  <si>
    <t>Islam, A (corresponding author), Aliah Univ, Dept Geog, 17 Gora Chand Rd,Pk Circus, Kolkata 700014, India.</t>
  </si>
  <si>
    <t>SAGE PUBLICATIONS LTD</t>
  </si>
  <si>
    <t>1 OLIVERS YARD, 55 CITY ROAD, LONDON EC1Y 1SP, ENGLAND</t>
  </si>
  <si>
    <t>1178-6221</t>
  </si>
  <si>
    <t>10.1177/11786221211065485</t>
  </si>
  <si>
    <t>Saha, Subhajit; Al Mamon, Abdulla; Saha, Somnath</t>
  </si>
  <si>
    <t>Evolution of primordial black holes in an adiabatic FLRW universe with gravitational particle creation</t>
  </si>
  <si>
    <t>GENERAL RELATIVITY AND GRAVITATION</t>
  </si>
  <si>
    <t>[Saha, Subhajit] Panihati Mahavidyalaya, Dept Math, Kolkata 700110, W Bengal, India; [Al Mamon, Abdulla] Vidyasagar Univ, Dept Phys, Vivekananda Satavarshiki Mahavidyalaya, Manikpara 721513, W Bengal, India; [Saha, Somnath] Sree Chaitanya Coll, Dept Math, Habra 743268, W Bengal, India</t>
  </si>
  <si>
    <t>Saha, S (corresponding author), Panihati Mahavidyalaya, Dept Math, Kolkata 700110, W Bengal, India.</t>
  </si>
  <si>
    <t>0001-7701</t>
  </si>
  <si>
    <t>1572-9532</t>
  </si>
  <si>
    <t>10.1007/s10714-022-03010-6</t>
  </si>
  <si>
    <t>Astronomy &amp; Astrophysics; Physics, Multidisciplinary; Physics, Particles &amp; Fields</t>
  </si>
  <si>
    <t>Astronomy &amp; Astrophysics; Physics</t>
  </si>
  <si>
    <t>Green Submitted</t>
  </si>
  <si>
    <t>Kakkar, Astha; Sarkar, Swarnendu</t>
  </si>
  <si>
    <t>On partition functions and phases of scalars in AdS</t>
  </si>
  <si>
    <t>JOURNAL OF HIGH ENERGY PHYSICS</t>
  </si>
  <si>
    <t>[Kakkar, Astha; Sarkar, Swarnendu] Univ Delhi, Dept Phys &amp; Astrophys, Delhi 110007, India; [Sarkar, Swarnendu] Vidyasagar Univ, Dept Phys, Midnapore 721102, India</t>
  </si>
  <si>
    <t>University of Delhi; Vidyasagar University</t>
  </si>
  <si>
    <t>Kakkar, A (corresponding author), Univ Delhi, Dept Phys &amp; Astrophys, Delhi 110007, India.</t>
  </si>
  <si>
    <t>1029-8479</t>
  </si>
  <si>
    <t>10.1007/JHEP07(2022)089</t>
  </si>
  <si>
    <t>Physics, Particles &amp; Fields</t>
  </si>
  <si>
    <t>Green Submitted, gold</t>
  </si>
  <si>
    <t>Ghosh, R. P.; Gupta, B.</t>
  </si>
  <si>
    <t>Broadband Printed Dipole Antennas</t>
  </si>
  <si>
    <t>2022 IEEE INTERNATIONAL IOT, ELECTRONICS AND MECHATRONICS CONFERENCE (IEMTRONICS)</t>
  </si>
  <si>
    <t>Proceedings Paper</t>
  </si>
  <si>
    <t>[Ghosh, R. P.] Vidyasagar Univ, Dept Elect, Midnapore 721102, India; [Gupta, B.] Jadavpur Univ, Dept Elect &amp; Telecommun Engn, Kol 32, India</t>
  </si>
  <si>
    <t>Vidyasagar University; Jadavpur University</t>
  </si>
  <si>
    <t>Ghosh, RP (corresponding author), Vidyasagar Univ, Dept Elect, Midnapore 721102, India.</t>
  </si>
  <si>
    <t>IEEE</t>
  </si>
  <si>
    <t>345 E 47TH ST, NEW YORK, NY 10017 USA</t>
  </si>
  <si>
    <t>10.1109/IEMTRONICS55184.2022.9795826</t>
  </si>
  <si>
    <t>Engineering, Electrical &amp; Electronic; Engineering, Mechanical; Telecommunications</t>
  </si>
  <si>
    <t>Conference Proceedings Citation Index - Science (CPCI-S)</t>
  </si>
  <si>
    <t>Engineering; Telecommunications</t>
  </si>
  <si>
    <t>Chatterjee, Uday; Majumdar, Sushobhan</t>
  </si>
  <si>
    <t>Impact of land use change and rapid urbanization on urban heat island in Kolkata city: A remote sensing based perspective</t>
  </si>
  <si>
    <t>JOURNAL OF URBAN MANAGEMENT</t>
  </si>
  <si>
    <t>[Chatterjee, Uday] Vidyasagar Univ, Bhatter Coll, Geog, Dantan 721101, W Bengal, India; [Majumdar, Sushobhan] Jadavpur Univ, Dept Geog, Kolkata 700032, W Bengal, India</t>
  </si>
  <si>
    <t>Chatterjee, U (corresponding author), Vidyasagar Univ, Bhatter Coll, Geog, Dantan 721101, W Bengal, India.</t>
  </si>
  <si>
    <t>2226-5856</t>
  </si>
  <si>
    <t>2589-0360</t>
  </si>
  <si>
    <t>10.1016/j.jum.2021.09.002</t>
  </si>
  <si>
    <t>Urban Studies</t>
  </si>
  <si>
    <t>Jana, Sharmistha; Jana, Biswapati; Singh, Prabhash Kumar; Bera, Prasenjit</t>
  </si>
  <si>
    <t>Voronoi Diagrams Based Digital Tattoo for Multimedia Data Protection</t>
  </si>
  <si>
    <t>ADVANCED NETWORK TECHNOLOGIES AND INTELLIGENT COMPUTING, ANTIC 2021</t>
  </si>
  <si>
    <t>[Jana, Sharmistha] Chaoyang Univ Technol, Dept Informat Management, Taichung, Taiwan; [Jana, Biswapati; Singh, Prabhash Kumar; Bera, Prasenjit] Vidyasagar Univ, Dept Comp Sci, Midnapore, W Bengal, India</t>
  </si>
  <si>
    <t>Chaoyang University of Technology; Vidyasagar University</t>
  </si>
  <si>
    <t>Jana, B (corresponding author), Vidyasagar Univ, Dept Comp Sci, Midnapore, W Bengal, India.</t>
  </si>
  <si>
    <t>SPRINGER INTERNATIONAL PUBLISHING AG</t>
  </si>
  <si>
    <t>1865-0929</t>
  </si>
  <si>
    <t>1865-0937</t>
  </si>
  <si>
    <t>10.1007/978-3-030-96040-7_58</t>
  </si>
  <si>
    <t>Computer Science, Artificial Intelligence; Computer Science, Software Engineering; Computer Science, Theory &amp; Methods</t>
  </si>
  <si>
    <t>Amanathulla, Sk.; Bera, Biswajit; Pal, Madhumangal</t>
  </si>
  <si>
    <t>L(2; 1; 1)-labeling of interval graphs</t>
  </si>
  <si>
    <t>INTERNATIONAL JOURNAL OF MATHEMATICS FOR INDUSTRY</t>
  </si>
  <si>
    <t>[Amanathulla, Sk.] Raghunathpur Coll, Dept Math, Purulia 723121, West Bengal, India; [Bera, Biswajit] Kabi Jagadram Roy Govt Gen Degree Coll, Dept Math, Bankura 722143, West Bengal, India; [Pal, Madhumangal] Vidyasagar Univ, Dept Appl Math Oceanol &amp; Comp Programming, Midnapore 721102, West Bengal, India</t>
  </si>
  <si>
    <t>Bera, B (corresponding author), Kabi Jagadram Roy Govt Gen Degree Coll, Dept Math, Bankura 722143, West Bengal, India.</t>
  </si>
  <si>
    <t>2661-3352</t>
  </si>
  <si>
    <t>2661-3344</t>
  </si>
  <si>
    <t>10.1142/S2661335222500034</t>
  </si>
  <si>
    <t>Maity, Shrabanti; Barlaskar, Ummey Rummana</t>
  </si>
  <si>
    <t>Women's political leadership and efficiency in reducing COVID-19 death rate: An application of technical inefficiency effects model across Indian states</t>
  </si>
  <si>
    <t>[Maity, Shrabanti] Vidyasagar Univ, Dept Econ, Midnapore, W Bengal, India; [Barlaskar, Ummey Rummana] Assam Univ, Dept Econ, Silchar, Assam, India</t>
  </si>
  <si>
    <t>Vidyasagar University; Assam University</t>
  </si>
  <si>
    <t>Maity, S (corresponding author), Vidyasagar Univ, Dept Econ, Midnapore, W Bengal, India.</t>
  </si>
  <si>
    <t>10.1016/j.seps.2022.101263</t>
  </si>
  <si>
    <t>Arpita, Mandal; Tanmay, Paul; Chandra, Mondal Keshab</t>
  </si>
  <si>
    <t>Bioremediation of melanised poultry feather waste for production of mosquitocidal keratinase</t>
  </si>
  <si>
    <t>RESEARCH JOURNAL OF BIOTECHNOLOGY</t>
  </si>
  <si>
    <t>[Arpita, Mandal] Asutosh Coll, Dept Microbiol, 92 Shyama Prasad Mukherjee Rd, Kolkata 700026, WB, India; [Tanmay, Paul] CMOH Off, Paschim Midnapore, Dist Program Management Unit DPMU, Midnapore 721101, W Bengal, India; [Chandra, Mondal Keshab] Vidyasagar Univ, Dept Microbiol, Midnapore 721102, WB, India</t>
  </si>
  <si>
    <t>Chandra, MK (corresponding author), Vidyasagar Univ, Dept Microbiol, Midnapore 721102, WB, India.</t>
  </si>
  <si>
    <t>RESEARCH JOURNAL BIOTECHNOLOGY</t>
  </si>
  <si>
    <t>INDORE</t>
  </si>
  <si>
    <t>SECTOR A-80, SCHEME NO 54, VIJAY NAGAR, A B ROAD, INDORE, 452 010 MP, INDIA</t>
  </si>
  <si>
    <t>2278-4535</t>
  </si>
  <si>
    <t>Kuila, Debashis; Ghosh, Somdatta</t>
  </si>
  <si>
    <t>Aspects, problems and utilization of Arbuscular Mycorrhizal (AM) application as bio-fertilizer in sustainable agriculture</t>
  </si>
  <si>
    <t>CURRENT RESEARCH IN MICROBIAL SCIENCES</t>
  </si>
  <si>
    <t>[Kuila, Debashis; Ghosh, Somdatta] Midnapore Coll Autonomous, Mycorrhiza &amp; Microbiol Res Sect, Dept Bot UG PG, Midnapore 721101, WB, India; [Kuila, Debashis] Vidyasagar Univ, Dept Bot &amp; Forestry, Midnapore 721102, India</t>
  </si>
  <si>
    <t>Midnapore College; Vidyasagar University</t>
  </si>
  <si>
    <t>Ghosh, S (corresponding author), Midnapore Coll Autonomous, Mycorrhiza &amp; Microbiol Res Sect, Dept Bot UG PG, Midnapore 721101, WB, India.</t>
  </si>
  <si>
    <t>2666-5174</t>
  </si>
  <si>
    <t>10.1016/j.crmicr.2022.100107</t>
  </si>
  <si>
    <t>Ghosh, Shyamali; Roy, Sankar Kumar; Fuegenschuh, Armin</t>
  </si>
  <si>
    <t>The Multi-objective Solid Transportation Problem with Preservation Technology Using Pythagorean Fuzzy Sets</t>
  </si>
  <si>
    <t>INTERNATIONAL JOURNAL OF FUZZY SYSTEMS</t>
  </si>
  <si>
    <t>[Ghosh, Shyamali; Roy, Sankar Kumar] Vidyasagar Univ, Dept Appl Math Oceanol &amp; Comp Programming, Midnapore 721102, W Bengal, India; [Fuegenschuh, Armin] Brandenburg Tech Univ Cottbus Senftenberg, Engn Math &amp; Numer Optimizat, Pl Deutsch Einheit 1, D-03046 Cottbus, Germany</t>
  </si>
  <si>
    <t>Vidyasagar University; Brandenburg University of Technology Cottbus</t>
  </si>
  <si>
    <t>1562-2479</t>
  </si>
  <si>
    <t>2199-3211</t>
  </si>
  <si>
    <t>10.1007/s40815-021-01224-5</t>
  </si>
  <si>
    <t>Automation &amp; Control Systems; Computer Science, Artificial Intelligence; Computer Science, Information Systems</t>
  </si>
  <si>
    <t>Automation &amp; Control Systems; Computer Science</t>
  </si>
  <si>
    <t>Sharma, Prayatna; Mondal, Krishnendu; Kumar, Santosh; Tamang, Sonia; Najar, Ishfaq Nabi; Das, Sayak; Thakur, Nagendra</t>
  </si>
  <si>
    <t>RNA thermometers in bacteria: Role in thermoregulation</t>
  </si>
  <si>
    <t>BIOCHIMICA ET BIOPHYSICA ACTA-GENE REGULATORY MECHANISMS</t>
  </si>
  <si>
    <t>[Sharma, Prayatna; Kumar, Santosh; Tamang, Sonia; Najar, Ishfaq Nabi; Das, Sayak; Thakur, Nagendra] Sikkim Univ, Sch Life Sci, Dept Microbiol, 6th Mile, Gangtok 737102, Sikkim, India; [Mondal, Krishnendu] Vidyasagar Univ, Dept Microbiol, Midnapore 721102, W Bengal, India</t>
  </si>
  <si>
    <t>1874-9399</t>
  </si>
  <si>
    <t>1876-4320</t>
  </si>
  <si>
    <t>10.1016/j.bbagrm.2022.194871</t>
  </si>
  <si>
    <t>Biochemistry &amp; Molecular Biology; Biophysics</t>
  </si>
  <si>
    <t>Panchadhyayee, Pradipta; Dutta, Bibhas Kumar</t>
  </si>
  <si>
    <t>Spatially structured multi-wave-mixing induced nonlinear absorption and gain in a semiconductor quantum well</t>
  </si>
  <si>
    <t>SCIENTIFIC REPORTS</t>
  </si>
  <si>
    <t>[Panchadhyayee, Pradipta] Vidyasagar Univ, Prabhat Kumar Coll, Dept Phys UG &amp; PG, Contai 721404, India; [Dutta, Bibhas Kumar] WB State Univ, Sree Chaitanya Coll, Dept Phys, North 24 Parganas, Habra 743268, West Bengal, India</t>
  </si>
  <si>
    <t>Vidyasagar University; West Bengal State University</t>
  </si>
  <si>
    <t>Panchadhyayee, P (corresponding author), Vidyasagar Univ, Prabhat Kumar Coll, Dept Phys UG &amp; PG, Contai 721404, India.</t>
  </si>
  <si>
    <t>NATURE PORTFOLIO</t>
  </si>
  <si>
    <t>BERLIN</t>
  </si>
  <si>
    <t>HEIDELBERGER PLATZ 3, BERLIN, 14197, GERMANY</t>
  </si>
  <si>
    <t>2045-2322</t>
  </si>
  <si>
    <t>10.1038/s41598-022-26140-y</t>
  </si>
  <si>
    <t>Pyne, Smritikana; Paria, Kishalay</t>
  </si>
  <si>
    <t>Optimization of extraction process parameters of caffeic acid from microalgae by supercritical carbon dioxide green technology</t>
  </si>
  <si>
    <t>BMC CHEMISTRY</t>
  </si>
  <si>
    <t>[Pyne, Smritikana] Jadavpur Univ, Dept Food Technol &amp; Biochem Engn, Kolkata 700032, W Bengal, India; [Paria, Kishalay] Vidyasagar Univ, Oriental Inst Sci &amp; Technol, Midnapore 721102, W Bengal, India</t>
  </si>
  <si>
    <t>Jadavpur University; Vidyasagar University</t>
  </si>
  <si>
    <t>Pyne, S (corresponding author), Jadavpur Univ, Dept Food Technol &amp; Biochem Engn, Kolkata 700032, W Bengal, India.;Paria, K (corresponding author), Vidyasagar Univ, Oriental Inst Sci &amp; Technol, Midnapore 721102, W Bengal, India.</t>
  </si>
  <si>
    <t>BMC</t>
  </si>
  <si>
    <t>CAMPUS, 4 CRINAN ST, LONDON N1 9XW, ENGLAND</t>
  </si>
  <si>
    <t>2661-801X</t>
  </si>
  <si>
    <t>10.1186/s13065-022-00824-y</t>
  </si>
  <si>
    <t>Bhunia, Amit Kumar; Kamilya, Tapanendu; Saha, Satyajit</t>
  </si>
  <si>
    <t>Study of the Adsorption of Human Hemoglobin to Silver (Ag) Nanoparticle Surface for the Detection of the Unfolding of Hemoglobin</t>
  </si>
  <si>
    <t>PLASMONICS</t>
  </si>
  <si>
    <t>[Bhunia, Amit Kumar] Govt Gen Degree Coll Gopiballabpur II, Dept Phys, Jhargram 721517, India; [Kamilya, Tapanendu] Narajole Raj Coll, Dept Phys, Paschim Medinipur 721211, India; [Saha, Satyajit] Vidyasagar Univ, Dept Phys, Paschim Medinipur 721102, India</t>
  </si>
  <si>
    <t>Bhunia, AK (corresponding author), Govt Gen Degree Coll Gopiballabpur II, Dept Phys, Jhargram 721517, India.</t>
  </si>
  <si>
    <t>1557-1955</t>
  </si>
  <si>
    <t>1557-1963</t>
  </si>
  <si>
    <t>10.1007/s11468-022-01603-0</t>
  </si>
  <si>
    <t>Chemistry, Physical; Nanoscience &amp; Nanotechnology; Materials Science, Multidisciplinary</t>
  </si>
  <si>
    <t>Chemistry; Science &amp; Technology - Other Topics; Materials Science</t>
  </si>
  <si>
    <t>Sit, Godhuli; Jana, Arun; Chanda, Angsuman; Sahu, Sanjat Kumar</t>
  </si>
  <si>
    <t>Record of zipper loach Paracanthocobitis botia (Hamilton 1822), an ornamental fish from Paschim Medinipur, West Bengal, India</t>
  </si>
  <si>
    <t>JOURNAL OF FISHERIES</t>
  </si>
  <si>
    <t>[Sit, Godhuli; Jana, Arun; Chanda, Angsuman] Vidyasagar Univ, Raja N L Khan Womens Coll Autonomous, Nat &amp; Appl Sci Res Ctr, Paschim Medinipur 721102, W Bengal, India; [Chanda, Angsuman; Sahu, Sanjat Kumar] Sambalpur Univ, Dept Environm Sci, Sambalpur 768019, Odisha, India</t>
  </si>
  <si>
    <t>Vidyasagar University; Sambalpur University</t>
  </si>
  <si>
    <t>Chanda, A (corresponding author), Vidyasagar Univ, Raja N L Khan Womens Coll Autonomous, Nat &amp; Appl Sci Res Ctr, Paschim Medinipur 721102, W Bengal, India.</t>
  </si>
  <si>
    <t>BDFISH</t>
  </si>
  <si>
    <t>RAJSHAHI</t>
  </si>
  <si>
    <t>DEPT FISHERIES, UNIV RAJSHAHI, RAJSHAHI, 6205, BANGLADESH</t>
  </si>
  <si>
    <t>2311-729X</t>
  </si>
  <si>
    <t>2311-3111</t>
  </si>
  <si>
    <t>10.17017/j.fish.355</t>
  </si>
  <si>
    <t>Fisheries</t>
  </si>
  <si>
    <t>Al Mamon, Abdulla; Mishra, Ambuj Kumar; Sharma, Umesh Kumar</t>
  </si>
  <si>
    <t>Barrow Holographic dark energy in fractal cosmology</t>
  </si>
  <si>
    <t>INTERNATIONAL JOURNAL OF GEOMETRIC METHODS IN MODERN PHYSICS</t>
  </si>
  <si>
    <t>[Al Mamon, Abdulla] Vidyasagar Univ, Dept Phys, Vivekananda Satavarshiki Mahavidyalaya, Manikpara 721513, W Bengal, India; [Mishra, Ambuj Kumar; Sharma, Umesh Kumar] GLA Univ, Inst Appl Sci &amp; Humanities, Dept Math, Mathura 281406, Uttar Pradesh, India</t>
  </si>
  <si>
    <t>Vidyasagar University; GLA University</t>
  </si>
  <si>
    <t>Sharma, UK (corresponding author), GLA Univ, Inst Appl Sci &amp; Humanities, Dept Math, Mathura 281406, Uttar Pradesh, India.</t>
  </si>
  <si>
    <t>0219-8878</t>
  </si>
  <si>
    <t>1793-6977</t>
  </si>
  <si>
    <t>10.1142/S0219887822502310</t>
  </si>
  <si>
    <t>Physics, Mathematical</t>
  </si>
  <si>
    <t>Singh, Prabhash Kumar; Jana, Biswapati; Datta, Kakali</t>
  </si>
  <si>
    <t>Superpixel based robust reversible data hiding scheme exploiting Arnold transform with DCT and CA</t>
  </si>
  <si>
    <t>[Singh, Prabhash Kumar; Jana, Biswapati] Vidyasagar Univ, Dept Comp Sci, West Midnapore 721102, India; [Singh, Prabhash Kumar; Datta, Kakali] Visva Bharati Univ, Dept Comp &amp; Syst Sci, Santini Ketan, W Bengal, India</t>
  </si>
  <si>
    <t>Vidyasagar University; Visva Bharati University</t>
  </si>
  <si>
    <t>10.1016/j.jksuci.2020.09.014</t>
  </si>
  <si>
    <t>Bala, Susmita; Reddy, P. Soni; Sarkar, Sushanta; Sarkar, Partha Pratim</t>
  </si>
  <si>
    <t>Small Size Wideband Monopole Antenna with Five Notch Bands for Different Wireless Applications</t>
  </si>
  <si>
    <t>RADIOENGINEERING</t>
  </si>
  <si>
    <t>[Bala, Susmita] Vidyasagar Univ, Dept Elect, Midnapore, W Bengal, India; [Reddy, P. Soni; Sarkar, Sushanta; Sarkar, Partha Pratim] Kalyani Univ, DETS, Kalyani, W Bengal, India</t>
  </si>
  <si>
    <t>Vidyasagar University; Kalyani University</t>
  </si>
  <si>
    <t>Bala, S (corresponding author), Vidyasagar Univ, Dept Elect, Midnapore, W Bengal, India.</t>
  </si>
  <si>
    <t>SPOLECNOST PRO RADIOELEKTRONICKE INZENYRSTVI</t>
  </si>
  <si>
    <t>PRAHA</t>
  </si>
  <si>
    <t>CZECH TECHNICAL UNIVERSITY, DEPT OF ELECTROMAGNETIC FIELD, TECHNICKA 2, PRAHA, CZ-16627, CZECH REPUBLIC</t>
  </si>
  <si>
    <t>1210-2512</t>
  </si>
  <si>
    <t>10.13164/re.2022.0023</t>
  </si>
  <si>
    <t>Engineering, Electrical &amp; Electronic</t>
  </si>
  <si>
    <t>Das, Sankar; Ghorai, Ganesh; Xin, Qin</t>
  </si>
  <si>
    <t>Picture Fuzzy Threshold Graphs with Application in Medicine Replenishment</t>
  </si>
  <si>
    <t>ENTROPY</t>
  </si>
  <si>
    <t>[Das, Sankar; Ghorai, Ganesh] Vidyasagar Univ, Dept Appl Math Oceanol &amp; Comp Programming, Midnapore 721102, India; [Das, Sankar] Kharagpur Coll, Dept Math, Kharagpur 721305, W Bengal, India; [Xin, Qin] Univ Faroe Isl, Fac Sci &amp; Technol, FR-100 Torshavn, Faroe Islands</t>
  </si>
  <si>
    <t>ST ALBAN-ANLAGE 66, CH-4052 BASEL, SWITZERLAND</t>
  </si>
  <si>
    <t>1099-4300</t>
  </si>
  <si>
    <t>10.3390/e24050658</t>
  </si>
  <si>
    <t>Acharyya, Samiran; Changdar, Chiranjit; Nandi, Utpal</t>
  </si>
  <si>
    <t>A special 0-1 Knapsack problem for a small vegetable retailing system under fuzziness: a swarm optimization based approach</t>
  </si>
  <si>
    <t>NEURAL COMPUTING &amp; APPLICATIONS</t>
  </si>
  <si>
    <t>[Acharyya, Samiran] Kharagpur Coll, Dept Comp Sci, Kharagpur 721305, West Bengal, India; [Changdar, Chiranjit] Belda Coll, Dept Comp Sci, Belda 721424, W Bengal, India; [Nandi, Utpal] Vidyasagar Univ, Dept Comp Sci, Vidyasagar, W Bengal, India</t>
  </si>
  <si>
    <t>Changdar, C (corresponding author), Belda Coll, Dept Comp Sci, Belda 721424, W Bengal, India.</t>
  </si>
  <si>
    <t>SPRINGER LONDON LTD</t>
  </si>
  <si>
    <t>236 GRAYS INN RD, 6TH FLOOR, LONDON WC1X 8HL, ENGLAND</t>
  </si>
  <si>
    <t>0941-0643</t>
  </si>
  <si>
    <t>1433-3058</t>
  </si>
  <si>
    <t>10.1007/s00521-022-06944-9</t>
  </si>
  <si>
    <t>Singh, Prabhas Kumar; Jana, Biswapati; Datta, Kakali</t>
  </si>
  <si>
    <t>Robust data hiding scheme through distinct keypoint selection exploiting modified Bilateral-Laplacian SIFT with encoding pipeline</t>
  </si>
  <si>
    <t>DISPLAYS</t>
  </si>
  <si>
    <t>[Singh, Prabhas Kumar; Jana, Biswapati] Vidyasagar Univ, Midnapore, India; [Jana, Biswapati] Visva Bharati Univ, Visva Bharati, India</t>
  </si>
  <si>
    <t>Jana, B (corresponding author), Vidyasagar Univ, Midnapore, India.</t>
  </si>
  <si>
    <t>0141-9382</t>
  </si>
  <si>
    <t>1872-7387</t>
  </si>
  <si>
    <t>10.1016/j.displa.2022.102268</t>
  </si>
  <si>
    <t>Computer Science, Hardware &amp; Architecture; Engineering, Electrical &amp; Electronic; Instruments &amp; Instrumentation; Optics</t>
  </si>
  <si>
    <t>Computer Science; Engineering; Instruments &amp; Instrumentation; Optics</t>
  </si>
  <si>
    <t>Mondal, Subhadeep; Mondal, Krishnendu; Halder, Suman Kumar; Thakur, Nagendra; Mondal, Keshab Chandra</t>
  </si>
  <si>
    <t>Microbial Amylase: Old but still at the forefront of all major industrial enzymes</t>
  </si>
  <si>
    <t>BIOCATALYSIS AND AGRICULTURAL BIOTECHNOLOGY</t>
  </si>
  <si>
    <t>[Mondal, Subhadeep] Vidyasagar Univ, Ctr Life Sci, Midnapore 721102, W Bengal, India; [Mondal, Krishnendu; Halder, Suman Kumar; Mondal, Keshab Chandra] Vidyasagar Univ, Dept Microbiol, Midnapore 721102, W Bengal, India; [Thakur, Nagendra] Sikkim Univ, Sch Life Sci, Dept Microbiol, 6th Mile, Gangtok 737102, Sikkim, India</t>
  </si>
  <si>
    <t>Vidyasagar University; Vidyasagar University; Sikkim University</t>
  </si>
  <si>
    <t>1878-8181</t>
  </si>
  <si>
    <t>10.1016/j.bcab.2022.102509</t>
  </si>
  <si>
    <t>Najar, Ishfaq Nabi; Das, Sayak; Kumar, Santosh; Sharma, Prayatna; Mondal, Krishnendu; Sherpa, Mingma Thundu; Thakur, Nagendra</t>
  </si>
  <si>
    <t>Coexistence of Heavy Metal Tolerance and Antibiotic Resistance in Thermophilic Bacteria Belonging to Genus Geobacillus</t>
  </si>
  <si>
    <t>[Najar, Ishfaq Nabi; Das, Sayak; Kumar, Santosh; Sharma, Prayatna; Sherpa, Mingma Thundu; Thakur, Nagendra] Sikkim Univ, Dept Microbiol, Gangtok, India; [Mondal, Krishnendu] Vidyasagar Univ, Dept Microbiol, Midnapore, India</t>
  </si>
  <si>
    <t>Thakur, N (corresponding author), Sikkim Univ, Dept Microbiol, Gangtok, India.</t>
  </si>
  <si>
    <t>10.3389/fmicb.2022.914037</t>
  </si>
  <si>
    <t>Some New Upper Bounds for the Y-Index of Graphs</t>
  </si>
  <si>
    <t>JOURNAL OF MATHEMATICS</t>
  </si>
  <si>
    <t>[Maji, Durbar; Ghorai, Ganesh] Vidyasagar Univ, Dept Appl Math Oceanol &amp; Comp Programming, Midnapore 721102, India; [Shami, Faria Ahmed] Bangabandhu Sheikh Mujibur Rahman Sci &amp; Technol U, Dept Math, Gopalganj, Bangladesh</t>
  </si>
  <si>
    <t>Vidyasagar University; Bangabandhu Sheikh Mujibur Rahman Science &amp; Technology University</t>
  </si>
  <si>
    <t>Shami, FA (corresponding author), Bangabandhu Sheikh Mujibur Rahman Sci &amp; Technol U, Dept Math, Gopalganj, Bangladesh.</t>
  </si>
  <si>
    <t>2314-4629</t>
  </si>
  <si>
    <t>2314-4785</t>
  </si>
  <si>
    <t>10.1155/2022/4346234</t>
  </si>
  <si>
    <t>Bala, Susmita; Reddy, P. Soni; Mondal, Rahul; Sarkar, Partha Pratim; Sarkar, Sushanta</t>
  </si>
  <si>
    <t>Printed Monopole Antenna with Tree-Like Radiating Patch and Flower Vase-Shaped Modified Ground Plane Useful for Wideband Applications</t>
  </si>
  <si>
    <t>JOURNAL OF ELECTROMAGNETIC ENGINEERING AND SCIENCE</t>
  </si>
  <si>
    <t>[Bala, Susmita] Vidyasagar Univ, Dept Elect, Midnapore, W Bengal, India; [Reddy, P. Soni; Mondal, Rahul; Sarkar, Partha Pratim; Sarkar, Sushanta] Kalyani Univ, Dept Engn &amp; Technol Studies DETS, Kalyani, W Bengal, India</t>
  </si>
  <si>
    <t>KOREAN INST ELECTROMAGNETIC ENGINEERING &amp; SCIENCE</t>
  </si>
  <si>
    <t>SEOUL</t>
  </si>
  <si>
    <t>706 TOTOO VALLEY, 217 SAECHANG-RO, YONG-SAN-GU, SEOUL, 04376, SOUTH KOREA</t>
  </si>
  <si>
    <t>2671-7255</t>
  </si>
  <si>
    <t>2671-7263</t>
  </si>
  <si>
    <t>10.26866/jees.2022.3.r.85</t>
  </si>
  <si>
    <t>Shounda, Jayanta; Barman, Krishnendu; Roy, Sayahnya; Debnath, Koustuv</t>
  </si>
  <si>
    <t>Spatial-averaged turbulence statistics over regular arrays of hemispherical roughness</t>
  </si>
  <si>
    <t>JOURNAL OF THE BRAZILIAN SOCIETY OF MECHANICAL SCIENCES AND ENGINEERING</t>
  </si>
  <si>
    <t>[Shounda, Jayanta; Barman, Krishnendu] Vidyasagar Univ, Dept Appl Math Oceanol &amp; Comp Programming, Midnapore 721102, India; [Roy, Sayahnya; Debnath, Koustuv] Indian Inst Engn Sci &amp; Technol IIEST, Dept Aerosp Engn &amp; Appl Mech, Sibpur 711103, India</t>
  </si>
  <si>
    <t>Vidyasagar University; Indian Institute of Engineering Science Technology Shibpur (IIEST)</t>
  </si>
  <si>
    <t>Barman, K (corresponding author), Vidyasagar Univ, Dept Appl Math Oceanol &amp; Comp Programming, Midnapore 721102, India.</t>
  </si>
  <si>
    <t>1678-5878</t>
  </si>
  <si>
    <t>1806-3691</t>
  </si>
  <si>
    <t>10.1007/s40430-022-03432-y</t>
  </si>
  <si>
    <t>Engineering, Mechanical</t>
  </si>
  <si>
    <t>Mandal, Prasenjit; Samanta, Sovan; Pal, Madhumangal; Ranadive, A. S.</t>
  </si>
  <si>
    <t>Three-way decision model under a large-scale group decision-making environment with detecting and managing non-cooperative behaviors in consensus reaching process</t>
  </si>
  <si>
    <t>[Mandal, Prasenjit; Pal, Madhumangal] Vidyasagar Univ, Dept Appl Math Oceanol &amp; Comp Programming, Midnapore 721102, W Bengal, India; [Samanta, Sovan] Tamralipta Mahavidyalaya, Dept Math, Tamluk 721636, W Bengal, India; [Ranadive, A. S.] Guru Ghasidas Univ, Dept Pure &amp; Appl Math, Bilaspur, Chhattisgarh, India</t>
  </si>
  <si>
    <t>Vidyasagar University; Guru Ghasidas Vishwavidyalaya</t>
  </si>
  <si>
    <t>Samanta, S (corresponding author), Tamralipta Mahavidyalaya, Dept Math, Tamluk 721636, W Bengal, India.</t>
  </si>
  <si>
    <t>10.1007/s10462-021-10133-w</t>
  </si>
  <si>
    <t>Hansda, B.; Mahato, G.; Bera, A.; Banerjee, N.</t>
  </si>
  <si>
    <t>Identification And Characterization Of Phenolic Compounds In Root Extract Of Two Ethnomedicinal Plants Curculigo Orchioides And Asparagus Racemosus</t>
  </si>
  <si>
    <t>INTERNATIONAL JOURNAL OF LIFE SCIENCE AND PHARMA RESEARCH</t>
  </si>
  <si>
    <t>[Hansda, B.] Narajole Raj Coll, Fac Bot, Paschim Medinipur 721211, W Bengal, India; [Mahato, G.] Achhruram Mem Coll, Fac Bot, Purulia 723202, W Bengal, India; [Bera, A.] Vidyasagar Univ, Dept Bot, Midnapore 721102, W Bengal, India; [Banerjee, N.] Vidysagar Univ, Dept Bot, Midnapore 721102, W Bengal, India</t>
  </si>
  <si>
    <t>Banerjee, N (corresponding author), Vidysagar Univ, Dept Bot, Midnapore 721102, W Bengal, India.</t>
  </si>
  <si>
    <t>INT JOURNAL LIFESCIENCE &amp; PHARMA RESEARCH</t>
  </si>
  <si>
    <t>TAMILNADU</t>
  </si>
  <si>
    <t>PLOT NO 10, 2 MAIN RD, RENGA NAGAR NEAR TO OLD ALPHA SCH, SATHANOOR MAIN RD, TIRUCHIRAPALLI, TAMILNADU, INDIA</t>
  </si>
  <si>
    <t>2250-0480</t>
  </si>
  <si>
    <t>10.22376/ijpbs/lpr.2022.12.1.L138-147</t>
  </si>
  <si>
    <t>Chemistry, Medicinal</t>
  </si>
  <si>
    <t>Bhattacharyya, Manjishtha; Shee, Nirmalya; Paria, Santu; Chakraborty, Susanta Kumar; Acharya, Sankar Kumar</t>
  </si>
  <si>
    <t>Estimating disturbance in a tropical forested habitat using a modified ecological disturbance index with rank-order weights of criteria</t>
  </si>
  <si>
    <t>COGENT FOOD &amp; AGRICULTURE</t>
  </si>
  <si>
    <t>[Bhattacharyya, Manjishtha; Paria, Santu; Chakraborty, Susanta Kumar] Vidyasagar Univ, Dept Zool, Midnapore 721102, W Bengal, India; [Shee, Nirmalya] Darjeeling Govt Coll, Dept Zool, Darjeeling, India; [Acharya, Sankar Kumar] Bidhan Chandra Krishi Viswavidyalay, Dept Agr Extens, Mohanpur, India</t>
  </si>
  <si>
    <t>Vidyasagar University; Bidhan Chandra Agricultural University</t>
  </si>
  <si>
    <t>Bhattacharyya, M (corresponding author), Vidyasagar Univ, Dept Zool, Midnapore 721102, W Bengal, India.</t>
  </si>
  <si>
    <t>2331-1932</t>
  </si>
  <si>
    <t>10.1080/23311932.2022.2132846</t>
  </si>
  <si>
    <t>Agriculture, Multidisciplinary</t>
  </si>
  <si>
    <t>Agriculture</t>
  </si>
  <si>
    <t>Das, S.; Banu, A. S.; Jana, R. N.; Makinde, O. D.</t>
  </si>
  <si>
    <t>Hall Current's Impact on Ionized Ethylene Glycol Containing Metal Nanoparticles Flowing Through Vertical Permeable Channel</t>
  </si>
  <si>
    <t>JOURNAL OF NANOFLUIDS</t>
  </si>
  <si>
    <t>[Das, S.; Banu, A. S.] Univ Gour Banga, Dept Math, Malda 732103, India; [Jana, R. N.] Vidyasagar Univ, Dept Appl Math, Midnapore 721102, India; [Makinde, O. D.] Stellenbosch Univ, Fac Mil Sci, ZA-7395 Saldanha, South Africa</t>
  </si>
  <si>
    <t>University of Gour Banga; Vidyasagar University</t>
  </si>
  <si>
    <t>Das, S (corresponding author), Univ Gour Banga, Dept Math, Malda 732103, India.</t>
  </si>
  <si>
    <t>AMER SCIENTIFIC PUBLISHERS</t>
  </si>
  <si>
    <t>VALENCIA</t>
  </si>
  <si>
    <t>26650 THE OLD RD, STE 208, VALENCIA, CA 91381-0751 USA</t>
  </si>
  <si>
    <t>2169-432X</t>
  </si>
  <si>
    <t>2169-4338</t>
  </si>
  <si>
    <t>10.1166/jon.2022.1842</t>
  </si>
  <si>
    <t>Nanoscience &amp; Nanotechnology</t>
  </si>
  <si>
    <t>Baidya, Abhijit; Bera, Uttam Kumar; Maiti, Manoranjan</t>
  </si>
  <si>
    <t>A Restricted Multi-Objective Solid Transportation Problem with Budget Constraint Involving Stochastic Variable and Interval Type-2 Fuzzy Number</t>
  </si>
  <si>
    <t>NEW MATHEMATICS AND NATURAL COMPUTATION</t>
  </si>
  <si>
    <t>[Baidya, Abhijit; Bera, Uttam Kumar] Natl Inst Technol Agartala, Dept Math, Jirania 799055, West Tripura, India; [Maiti, Manoranjan] Vidyasagar Univ, Dept Appl Math Oceanol &amp; Comp Programming, Midnapore 721102, WB, India</t>
  </si>
  <si>
    <t>National Institute of Technology (NIT System); National Institute of Technology Agartala; Vidyasagar University</t>
  </si>
  <si>
    <t>Baidya, A (corresponding author), Natl Inst Technol Agartala, Dept Math, Jirania 799055, West Tripura, India.</t>
  </si>
  <si>
    <t>1793-0057</t>
  </si>
  <si>
    <t>1793-7027</t>
  </si>
  <si>
    <t>10.1142/S1793005722500363</t>
  </si>
  <si>
    <t>Mathematics, Interdisciplinary Applications</t>
  </si>
  <si>
    <t>Adhikari, Sinchan; Biswas, Arijit; Saha, Soumen; Bandyopadhyay, Tapas K.; Ghosh, Parthadeb</t>
  </si>
  <si>
    <t>Preparation and properties of Cu/RGO composites via H2 reduction and spark plasma sintering</t>
  </si>
  <si>
    <t>JOURNAL OF APPLIED RESEARCH ON MEDICINAL AND AROMATIC PLANTS</t>
  </si>
  <si>
    <t>[Adhikari, Sinchan; Ghosh, Parthadeb] Univ Kalyani, Dept Bot, Kalyani 741235, W Bengal, India; [Biswas, Arijit] Vidyasagar Univ, Dept Biotechnol, Medinipur 721102, W Bengal, India; [Saha, Soumen] Raiganj Univ, Dept Sericulture, Raiganj 733134, W Bengal, India; [Bandyopadhyay, Tapas K.] Univ Kalyani, Dept Mol Biol &amp; Biotechnol, Kalyani 741235, W Bengal, India</t>
  </si>
  <si>
    <t>Kalyani University; Vidyasagar University; Kalyani University</t>
  </si>
  <si>
    <t>Ghosh, P (corresponding author), Univ Kalyani, Dept Bot, Kalyani 741235, W Bengal, India.</t>
  </si>
  <si>
    <t>2214-7861</t>
  </si>
  <si>
    <t>10.1016/j.jarmap.2022.100372</t>
  </si>
  <si>
    <t>Das, Narasingha; Bera, Pinki; Panda, Deepak</t>
  </si>
  <si>
    <t>Can economic development &amp; environmental sustainability promote renewable energy consumption in India?? Findings from novel dynamic ARDL simulations approach</t>
  </si>
  <si>
    <t>RENEWABLE ENERGY</t>
  </si>
  <si>
    <t>[Das, Narasingha; Panda, Deepak] Indian Inst Technol Kharagpur, Kharagpur, W Bengal, India; [Bera, Pinki] Vidyasagra Univ, Midnapore, India</t>
  </si>
  <si>
    <t>Indian Institute of Technology System (IIT System); Indian Institute of Technology (IIT) - Kharagpur; Vidyasagar University</t>
  </si>
  <si>
    <t>Das, N (corresponding author), Indian Inst Technol Kharagpur, Kharagpur, W Bengal, India.</t>
  </si>
  <si>
    <t>PERGAMON-ELSEVIER SCIENCE LTD</t>
  </si>
  <si>
    <t>THE BOULEVARD, LANGFORD LANE, KIDLINGTON, OXFORD OX5 1GB, ENGLAND</t>
  </si>
  <si>
    <t>0960-1481</t>
  </si>
  <si>
    <t>1879-0682</t>
  </si>
  <si>
    <t>10.1016/j.renene.2022.02.116</t>
  </si>
  <si>
    <t>Green &amp; Sustainable Science &amp; Technology; Energy &amp; Fuels</t>
  </si>
  <si>
    <t>Science &amp; Technology - Other Topics; Energy &amp; Fuels</t>
  </si>
  <si>
    <t>Roy, Sayahnya; Das, Vikas Kumar; Barman, Krishnendu; Mondal, Buddhadeb; Debnath, Koustuv</t>
  </si>
  <si>
    <t>COUPLED DYNAMICS OF RIVER BANK UNDERCUT DEPTH INCREMENT DUE TO RANDOM VELOCITY FIELD</t>
  </si>
  <si>
    <t>ENVIRONMENTAL ENGINEERING AND MANAGEMENT JOURNAL</t>
  </si>
  <si>
    <t>[Roy, Sayahnya] KPR Inst Engn &amp; Technol, Dept Mech Engn, Arasur 641407, Tamil Nadu, India; [Das, Vikas Kumar; Debnath, Koustuv] Indian Inst Engn Sci &amp; Technol IIEST, Dept Aerosp Engn &amp; Appl Mech, Sibpur 711103, India; [Barman, Krishnendu; Mondal, Buddhadeb] Vidyasagar Univ, Dept Appl Math Oceanol &amp; Comp Programming, Midnapore 721102, India</t>
  </si>
  <si>
    <t>Indian Institute of Engineering Science Technology Shibpur (IIEST); Vidyasagar University</t>
  </si>
  <si>
    <t>GH ASACHI TECHNICAL UNIV IASI</t>
  </si>
  <si>
    <t>IASI</t>
  </si>
  <si>
    <t>71 MANGERON BLVD, IASI, 700050, ROMANIA</t>
  </si>
  <si>
    <t>1582-9596</t>
  </si>
  <si>
    <t>1843-3707</t>
  </si>
  <si>
    <t>Aktar, Md. Samim; De, Manoranjan; Mazumder, Sanat Kumar; Maiti, Manoranjan</t>
  </si>
  <si>
    <t>Multi-objective green 4-dimensional transportation problems for damageable items through type-2 fuzzy random goal programming</t>
  </si>
  <si>
    <t>APPLIED SOFT COMPUTING</t>
  </si>
  <si>
    <t>[Aktar, Md. Samim; Mazumder, Sanat Kumar] Indian Inst Engn Sci &amp; Technol, Dept Math, Sibpur, India; [De, Manoranjan] Mugberia Gangadhar Mahavidyalaya, Dept Math, Bhupati Nagar, West Bengal, India; [Maiti, Manoranjan] Vidyasagar Univ, Dept Math, Midnapore, West Bengal, India</t>
  </si>
  <si>
    <t>Indian Institute of Engineering Science Technology Shibpur (IIEST); Mugberia Gangadhar Mahavidyalaya; Vidyasagar University</t>
  </si>
  <si>
    <t>Aktar, MS (corresponding author), Indian Inst Engn Sci &amp; Technol, Dept Math, Sibpur, India.</t>
  </si>
  <si>
    <t>1568-4946</t>
  </si>
  <si>
    <t>1872-9681</t>
  </si>
  <si>
    <t>10.1016/j.asoc.2022.109681</t>
  </si>
  <si>
    <t>Sarkar, Subhadeep; Roy, Sayahnya; Barman, Krishnendu; Das, Vikas K.; Debnath, Koustuv</t>
  </si>
  <si>
    <t>Turbulence effect on the mechanics of ripple formation under regular wave</t>
  </si>
  <si>
    <t>JOURNAL OF EARTH SYSTEM SCIENCE</t>
  </si>
  <si>
    <t>[Sarkar, Subhadeep; Das, Vikas K.; Debnath, Koustuv] Indian Inst Engn Sci &amp; Technol IIEST, Dept Aerosp Engn &amp; Appl Mech, Sibpur 711103, India; [Roy, Sayahnya] KPR Inst Engn &amp; Technol, Dept Mech Engn, Arasur 641407, Tamil Nadu, India; [Barman, Krishnendu] Vidyasagar Univ, Dept Appl Math Oceanol &amp; Comp Programming, Midnapore 721102, India</t>
  </si>
  <si>
    <t>Debnath, K (corresponding author), Indian Inst Engn Sci &amp; Technol IIEST, Dept Aerosp Engn &amp; Appl Mech, Sibpur 711103, India.</t>
  </si>
  <si>
    <t>INDIAN ACAD SCIENCES</t>
  </si>
  <si>
    <t>BANGALORE</t>
  </si>
  <si>
    <t>C V RAMAN AVENUE, SADASHIVANAGAR, P B #8005, BANGALORE 560 080, INDIA</t>
  </si>
  <si>
    <t>2347-4327</t>
  </si>
  <si>
    <t>0973-774X</t>
  </si>
  <si>
    <t>10.1007/s12040-022-01870-9</t>
  </si>
  <si>
    <t>Geosciences, Multidisciplinary; Multidisciplinary Sciences</t>
  </si>
  <si>
    <t>Geology; Science &amp; Technology - Other Topics</t>
  </si>
  <si>
    <t>Islam, Kamirul; Konar, Mithun Chandra; Roy, Atanu; Biswas, Biswajit; Nayek, Kaustav; Middya, Subhasri</t>
  </si>
  <si>
    <t>Role of cooked green banana in home management of acute diarrhea in under-5 children</t>
  </si>
  <si>
    <t>JOURNAL OF TROPICAL PEDIATRICS</t>
  </si>
  <si>
    <t>[Islam, Kamirul; Biswas, Biswajit; Nayek, Kaustav] Burdwan Med Coll, Dept Pediat, Burdwan 713104, West Bengal, India; [Konar, Mithun Chandra; Roy, Atanu] Kolkata Med Coll, Dept Pediat, Kolkata 700073, West Bengal, India; [Middya, Subhasri] Vidyasagar Univ, Dept Zool, Midnapore 721102, West Bengal, India; [Konar, Mithun Chandra] Med Coll, Dept Pediat, De290-1,Giridhari 5 Apartment,Narayantal East,Bagu, Kolkata 700159, West Bengal, India</t>
  </si>
  <si>
    <t>Konar, MC (corresponding author), Med Coll, Dept Pediat, De290-1,Giridhari 5 Apartment,Narayantal East,Bagu, Kolkata 700159, West Bengal, India.</t>
  </si>
  <si>
    <t>OXFORD UNIV PRESS</t>
  </si>
  <si>
    <t>GREAT CLARENDON ST, OXFORD OX2 6DP, ENGLAND</t>
  </si>
  <si>
    <t>0142-6338</t>
  </si>
  <si>
    <t>1465-3664</t>
  </si>
  <si>
    <t>10.1093/tropej/fmad005</t>
  </si>
  <si>
    <t>Pediatrics; Tropical Medicine</t>
  </si>
  <si>
    <t>Mandal, Goutam; Biswas, Sujay Kr; Saha, Subhajit; Al Mamon, Abdulla</t>
  </si>
  <si>
    <t>Dynamical system analysis of logotropic dark fluid with a power law in the rest-mass energy density</t>
  </si>
  <si>
    <t>PHYSICS OF THE DARK UNIVERSE</t>
  </si>
  <si>
    <t>[Mandal, Goutam; Biswas, Sujay Kr] Univ North Bengal, Dept Math, Darjeeling 734013, W Bengal, India; [Saha, Subhajit] Panihati Mahavidyalaya, Dept Math, Kolkata 700110, W Bengal, India; [Al Mamon, Abdulla] Vidyasagar Univ, Vivekananda Satavarshiki Mahavidyalaya, Dept Phys, Manikpara 721513, W Bengal, India</t>
  </si>
  <si>
    <t>University of North Bengal; Vidyasagar University</t>
  </si>
  <si>
    <t>Biswas, SK (corresponding author), Univ North Bengal, Dept Math, Darjeeling 734013, W Bengal, India.</t>
  </si>
  <si>
    <t>2212-6864</t>
  </si>
  <si>
    <t>10.1016/j.dark.2022.100970</t>
  </si>
  <si>
    <t>Astronomy &amp; Astrophysics</t>
  </si>
  <si>
    <t>Green Accepted</t>
  </si>
  <si>
    <t>Ganesan, Balaraman; Raman, Sundareswaran; Pal, Madhumangal</t>
  </si>
  <si>
    <t>Strong domination integrity in graphs and fuzzy graphs</t>
  </si>
  <si>
    <t>JOURNAL OF INTELLIGENT &amp; FUZZY SYSTEMS</t>
  </si>
  <si>
    <t>[Ganesan, Balaraman] St Josephs Inst Technol, Dept Math, Chennai, Tamil Nadu, India; [Raman, Sundareswaran] Sri Sivasubramaniya Nadar Coll Engn, Dept Math, Chennai, Tamil Nadu, India; [Pal, Madhumangal] Vidyasagar Univ, Dept Appl Math Oceanol &amp; Comp Programming, Midnapore, India</t>
  </si>
  <si>
    <t>SSN College of Engineering; Vidyasagar University</t>
  </si>
  <si>
    <t>Pal, M (corresponding author), Vidyasagar Univ, Dept Appl Math Oceanol &amp; Comp Programming, Midnapore, India.</t>
  </si>
  <si>
    <t>IOS PRESS</t>
  </si>
  <si>
    <t>NIEUWE HEMWEG 6B, 1013 BG AMSTERDAM, NETHERLANDS</t>
  </si>
  <si>
    <t>1064-1246</t>
  </si>
  <si>
    <t>1875-8967</t>
  </si>
  <si>
    <t>10.3233/JIFS-213189</t>
  </si>
  <si>
    <t>Ghosh, Kausik; Chakraborty, Tapan</t>
  </si>
  <si>
    <t>Impact of human intervention structures on the rivers: An investigation of the spatiotemporal variation of grain size in the Tista River, eastern Himalayas</t>
  </si>
  <si>
    <t>EARTH SURFACE PROCESSES AND LANDFORMS</t>
  </si>
  <si>
    <t>[Ghosh, Kausik] Vidyasagar Univ, Dept Geog, Midnapore 721102, India; [Chakraborty, Tapan] Indian Stat Inst, Geol Studies Unit, Kolkata, India</t>
  </si>
  <si>
    <t>Vidyasagar University; Indian Statistical Institute; Indian Statistical Institute Kolkata</t>
  </si>
  <si>
    <t>Ghosh, K (corresponding author), Vidyasagar Univ, Dept Geog, Midnapore 721102, India.</t>
  </si>
  <si>
    <t>0197-9337</t>
  </si>
  <si>
    <t>1096-9837</t>
  </si>
  <si>
    <t>10.1002/esp.5374</t>
  </si>
  <si>
    <t>Geography, Physical; Geosciences, Multidisciplinary</t>
  </si>
  <si>
    <t>Physical Geography; Geology</t>
  </si>
  <si>
    <t>Maji, Anushri; Bhunia, Asoke Kumar; Mondal, Shyamal Kumar</t>
  </si>
  <si>
    <t>A production-reliability-inventory model for a series-parallel system with mixed strategy considering shortage, warranty period, credit period in crisp and stochastic sense</t>
  </si>
  <si>
    <t>OPSEARCH</t>
  </si>
  <si>
    <t>[Maji, Anushri; Mondal, Shyamal Kumar] Vidyasagar Univ, Dept Appl Math Oceanol &amp; Comp Programming, Midnapore 721102, WB, India; [Bhunia, Asoke Kumar] Univ Burdwan, Dept Math, Burdwan 713104, W Bengal, India</t>
  </si>
  <si>
    <t>Vidyasagar University; University of Burdwan</t>
  </si>
  <si>
    <t>Mondal, SK (corresponding author), Vidyasagar Univ, Dept Appl Math Oceanol &amp; Comp Programming, Midnapore 721102, WB, India.</t>
  </si>
  <si>
    <t>0030-3887</t>
  </si>
  <si>
    <t>0975-0320</t>
  </si>
  <si>
    <t>10.1007/s12597-022-00578-0</t>
  </si>
  <si>
    <t>Kar, Bappa Sona; Goswami, M. N.; Jana, P. C.</t>
  </si>
  <si>
    <t>Enhancement of dielectric and multiferroic properties in Sr-modified 0.7BaTiO3-0.3ZnFe2O4 ceramics</t>
  </si>
  <si>
    <t>JOURNAL OF MATERIALS SCIENCE-MATERIALS IN ELECTRONICS</t>
  </si>
  <si>
    <t>[Kar, Bappa Sona; Jana, P. C.] Vidyasagar Univ, Dept Phys &amp; Techno Phys, Midnapore, W Bengal, India; [Goswami, M. N.] Midnapore Coll Autonomous, Dept Phys PG &amp; UG, Midnapore, W Bengal, India; [Kar, Bappa Sona] Panskura Banamali Coll Autonomous, Dept Phys PG &amp; UG, Panskura, W Bengal, India</t>
  </si>
  <si>
    <t>Kar, BS (corresponding author), Vidyasagar Univ, Dept Phys &amp; Techno Phys, Midnapore, W Bengal, India.;Kar, BS (corresponding author), Panskura Banamali Coll Autonomous, Dept Phys PG &amp; UG, Panskura, W Bengal, India.</t>
  </si>
  <si>
    <t>0957-4522</t>
  </si>
  <si>
    <t>1573-482X</t>
  </si>
  <si>
    <t>10.1007/s10854-022-07879-6</t>
  </si>
  <si>
    <t>Engineering, Electrical &amp; Electronic; Materials Science, Multidisciplinary; Physics, Applied; Physics, Condensed Matter</t>
  </si>
  <si>
    <t>Engineering; Materials Science; Physics</t>
  </si>
  <si>
    <t>Majumder, Soumi; Chowdhury, Soumalya; Dey, Nilanjan; Santosh, K. C.</t>
  </si>
  <si>
    <t>Balance Your Work-Life: Personal Interactive Web-Interface</t>
  </si>
  <si>
    <t>INTERNATIONAL JOURNAL OF INTERACTIVE MULTIMEDIA AND ARTIFICIAL INTELLIGENCE</t>
  </si>
  <si>
    <t>[Majumder, Soumi] Vidyasagar Univ, Dept Business Adm, Midnapore, W Bengal, India; [Chowdhury, Soumalya; Dey, Nilanjan] JIS Univ, Dept Comp Sci &amp; Engn, Kolkata, W Bengal, India; [Santosh, K. C.] Univ South Dakota, KCs PAMI Res Lab, Comp Sci, Vermillion, SD 57069 USA</t>
  </si>
  <si>
    <t>Vidyasagar University; University of South Dakota</t>
  </si>
  <si>
    <t>Majumder, S (corresponding author), Vidyasagar Univ, Dept Business Adm, Midnapore, W Bengal, India.</t>
  </si>
  <si>
    <t>UNIV INT RIOJA-UNIR</t>
  </si>
  <si>
    <t>LOGRONO</t>
  </si>
  <si>
    <t>RECTORADO, AVENIDA DE LA PAZ, 137, LOGRONO, 26006, SPAIN</t>
  </si>
  <si>
    <t>1989-1660</t>
  </si>
  <si>
    <t>10.9781/ijimai.2021.08.016</t>
  </si>
  <si>
    <t>gold, Green Submitted</t>
  </si>
  <si>
    <t>Sarkar, Avik; Panati, Kalpana; Narala, Venkata Ramireddy</t>
  </si>
  <si>
    <t>Code inside the codon: The role of synonymous mutations in regulating splicing machinery and its impact on disease</t>
  </si>
  <si>
    <t>MUTATION RESEARCH-REVIEWS IN MUTATION RESEARCH</t>
  </si>
  <si>
    <t>[Panati, Kalpana] Vidyasagar Univ, Dept Zool, Midnapore 721102, West Bengal, India; [Narala, Venkata Ramireddy] Govt Coll Men, Dept Biotechnol, Kadapa 516004, India; [Narala, Venkata Ramireddy] Yogi Vemana Univ, Dept Zool, Kadapa 516005, Andhra Pradesh, India</t>
  </si>
  <si>
    <t>Vidyasagar University; Yogi Vemana University</t>
  </si>
  <si>
    <t>Narala, VR (corresponding author), Yogi Vemana Univ, Dept Zool, Kadapa 516005, Andhra Pradesh, India.</t>
  </si>
  <si>
    <t>1383-5742</t>
  </si>
  <si>
    <t>1388-2139</t>
  </si>
  <si>
    <t>10.1016/j.mrrev.2022.108444</t>
  </si>
  <si>
    <t>Biotechnology &amp; Applied Microbiology; Genetics &amp; Heredity; Toxicology</t>
  </si>
  <si>
    <t>Kotogan, Alexandra; Furka, Zsofia Terezia; Kovacs, Tamas; Volford, Bettina; Papp, Dora Anna; Varga, Monika; Huynh, Thu; Szekeres, Andras; Papp, Tamas; Vagvolgyi, Csaba; Mondal, Keshab Chandra; Kerekes, Erika Beata; Tako, Miklos</t>
  </si>
  <si>
    <t>Hydrolysis of Edible Oils by Fungal Lipases: An Effective Tool to Produce Bioactive Extracts with Antioxidant and Antimicrobial Potential</t>
  </si>
  <si>
    <t>FOODS</t>
  </si>
  <si>
    <t>[Kotogan, Alexandra; Furka, Zsofia Terezia; Kovacs, Tamas; Volford, Bettina; Papp, Dora Anna; Varga, Monika; Huynh, Thu; Szekeres, Andras; Papp, Tamas; Vagvolgyi, Csaba; Kerekes, Erika Beata; Tako, Miklos] Univ Szeged, Dept Microbiol, Fac Sci &amp; Informat, Kozep fasor 52, H-6726 Szeged, Hungary; [Mondal, Keshab Chandra] Vidyasagar Univ, Dept Microbiol, Midnapore 721102, India</t>
  </si>
  <si>
    <t>Szeged University; Vidyasagar University</t>
  </si>
  <si>
    <t>Takó, M (corresponding author), Univ Szeged, Dept Microbiol, Fac Sci &amp; Informat, Kozep fasor 52, H-6726 Szeged, Hungary.</t>
  </si>
  <si>
    <t>2304-8158</t>
  </si>
  <si>
    <t>10.3390/foods11121711</t>
  </si>
  <si>
    <t>gold, Green Accepted, Green Published</t>
  </si>
  <si>
    <t>Banerjee, Jhimli; Hasan, Sk Nurul; Samanta, Sovan; Giri, Biplab; Bag, Braja Gopal; Dash, Sandeep Kumar</t>
  </si>
  <si>
    <t>Self-Assembled Maslinic Acid Attenuates Doxorobucin Induced Cytotoxicity via Nrf2 Signaling Pathway: An In Vitro and In Silico Study in Human Healthy Cells</t>
  </si>
  <si>
    <t>CELL BIOCHEMISTRY AND BIOPHYSICS</t>
  </si>
  <si>
    <t>[Banerjee, Jhimli; Samanta, Sovan; Giri, Biplab; Dash, Sandeep Kumar] Univ Gour Banga, Dept Physiol, Malda 732103, W Bengal, India; [Hasan, Sk Nurul; Bag, Braja Gopal] Vidyasagar Univ, Dept Chem &amp; Chem Technol, Midnapore 721102, W Bengal, India</t>
  </si>
  <si>
    <t>Dash, SK (corresponding author), Univ Gour Banga, Dept Physiol, Malda 732103, W Bengal, India.;Bag, BG (corresponding author), Vidyasagar Univ, Dept Chem &amp; Chem Technol, Midnapore 721102, W Bengal, India.</t>
  </si>
  <si>
    <t>HUMANA PRESS INC</t>
  </si>
  <si>
    <t>TOTOWA</t>
  </si>
  <si>
    <t>999 RIVERVIEW DRIVE SUITE 208, TOTOWA, NJ 07512 USA</t>
  </si>
  <si>
    <t>1085-9195</t>
  </si>
  <si>
    <t>1559-0283</t>
  </si>
  <si>
    <t>10.1007/s12013-022-01083-3</t>
  </si>
  <si>
    <t>Biochemistry &amp; Molecular Biology; Biophysics; Cell Biology</t>
  </si>
  <si>
    <t>Dan, Siddhartha; Upadhyay, Sushil Kumar; Girdhar, Mansi; Mandal, Mahasweta; Sakshi</t>
  </si>
  <si>
    <t>Oral Carcinoma and Therapeutic Approaches of Nanotechnology: From Fundamental Concepts, Incidence, Molecular Mechanism to Emerging Treatment Techniques</t>
  </si>
  <si>
    <t>BIOINTERFACE RESEARCH IN APPLIED CHEMISTRY</t>
  </si>
  <si>
    <t>[Dan, Siddhartha] IK Gujral Punjab Tech Univ Jalandhar, Dept Biotechnol, Jalandhar, Punjab, India; [Upadhyay, Sushil Kumar; Girdhar, Mansi; Sakshi] Maharishi Markandeshwar Deemed Univ, Dept Biotechnol, Ambala 133207, Haryana, India; [Mandal, Mahasweta] Vidyasagar Univ, Oriental Inst Sci &amp; Technol, Dept Biotechnol, Midnapore, India</t>
  </si>
  <si>
    <t>I. K. Gujral Punjab Technical University; Vidyasagar University</t>
  </si>
  <si>
    <t>Upadhyay, SK (corresponding author), Maharishi Markandeshwar Deemed Univ, Dept Biotechnol, Ambala 133207, Haryana, India.</t>
  </si>
  <si>
    <t>AMG TRANSCEND ASSOC</t>
  </si>
  <si>
    <t>BUCHAREST</t>
  </si>
  <si>
    <t>POLIZU ST 1-7, BUILDING I, ROOM, I-102, BUCHAREST, ROMANIA</t>
  </si>
  <si>
    <t>2069-5837</t>
  </si>
  <si>
    <t>10.33263/BRIAC123.39003937</t>
  </si>
  <si>
    <t>Chemistry, Applied</t>
  </si>
  <si>
    <t>Mondal, Uttam Kr; Debnath, Asish</t>
  </si>
  <si>
    <t>Designing a novel lossless audio compression technique with the help of optimized graph traversal (LACOGT)</t>
  </si>
  <si>
    <t>MULTIMEDIA TOOLS AND APPLICATIONS</t>
  </si>
  <si>
    <t>[Mondal, Uttam Kr] Vidyasagar Univ, Dept Comp Sci, Midnapore 721102, WB, India; [Debnath, Asish] Tata Consultancy Serv Ltd, Kolkata, WB, India</t>
  </si>
  <si>
    <t>Vidyasagar University; Tata Sons; Tata Consultancy Services Limited (TCS)</t>
  </si>
  <si>
    <t>Mondal, UK (corresponding author), Vidyasagar Univ, Dept Comp Sci, Midnapore 721102, WB, India.</t>
  </si>
  <si>
    <t>1380-7501</t>
  </si>
  <si>
    <t>1573-7721</t>
  </si>
  <si>
    <t>10.1007/s11042-022-12556-1</t>
  </si>
  <si>
    <t>Computer Science, Information Systems; Computer Science, Software Engineering; Computer Science, Theory &amp; Methods; Engineering, Electrical &amp; Electronic</t>
  </si>
  <si>
    <t>Computer Science; Engineering</t>
  </si>
  <si>
    <t>Biswas, Amiya; Roy, Sankar Kumar; Mondal, Sankar Prasad</t>
  </si>
  <si>
    <t>Evolutionary algorithm based approach for solving transportation problems in normal and pandemic scenario</t>
  </si>
  <si>
    <t>[Biswas, Amiya] Durgapur Govt Coll, Dept Math, Durgapur 713214, India; [Roy, Sankar Kumar] Vidyasagar Univ, Dept Appl Math Oceanol &amp; Comp Programming, Midnapore 721102, W Bengal, India; [Mondal, Sankar Prasad] Maulana Abul Kalam Azad Univ Technol, Dept Appl Math, Kolkata, W Bengal, India</t>
  </si>
  <si>
    <t>Vidyasagar University; Maulana Abul Kalam Azad University of Technology</t>
  </si>
  <si>
    <t>Biswas, A (corresponding author), Durgapur Govt Coll, Dept Math, Durgapur 713214, India.</t>
  </si>
  <si>
    <t>10.1016/j.asoc.2022.109576</t>
  </si>
  <si>
    <t>Pal, Kalyanbrata; Rakshit, Subham; Mondal, Subhadeep; Jana, Arijit; Mondal, Keshab Chandra; Halder, Suman Kumar</t>
  </si>
  <si>
    <t>Reutilization of waste fungal biomass for concomitant production of proteo- chitinolytic enzymes and their catalytic products by Alcaligenes faecalis SK10</t>
  </si>
  <si>
    <t>[Pal, Kalyanbrata; Rakshit, Subham; Mondal, Keshab Chandra; Halder, Suman Kumar] Vidyasagar Univ, Dept Microbiol, Midnapore 721102, West Bengal, India; [Mondal, Subhadeep] Vidyasagar Univ, Ctr Life Sci, Midnapore 721102, West Bengal, India; [Jana, Arijit] Indian Inst Petr, Mat Resource Efficiency Div, CSIR, Dehra Dun 248005, Uttarakhand, India</t>
  </si>
  <si>
    <t>Vidyasagar University; Vidyasagar University; Council of Scientific &amp; Industrial Research (CSIR) - India; CSIR - Indian Institute of Petroleum (IIP)</t>
  </si>
  <si>
    <t>Halder, SK (corresponding author), Vidyasagar Univ, Dept Microbiol, Midnapore 721102, West Bengal, India.</t>
  </si>
  <si>
    <t>10.56042/ijeb.v60i09.65140</t>
  </si>
  <si>
    <t>Das, Gopinath; Dutta, Bidyarthi; Das, Anup Kumar</t>
  </si>
  <si>
    <t>Citation Trend of Indian Physics and Astronomy Research during 2005-2020 through the Lens of Some New Indicators</t>
  </si>
  <si>
    <t>DESIDOC JOURNAL OF LIBRARY &amp; INFORMATION TECHNOLOGY</t>
  </si>
  <si>
    <t>[Das, Gopinath] Santal Bidroha Sardha Satabarshiki Mahavidyalaya, Paschim Medinipur 721128, W Bengal, India; [Dutta, Bidyarthi] Vidyasagar Univ, Dept Lib &amp; Informat Sci, Midnapore 721102, W Bengal, India; [Das, Anup Kumar] Jawaharlal Nehru Univ, Ctr Studies Sci Policy, Delhi 110067, India</t>
  </si>
  <si>
    <t>Vidyasagar University; Jawaharlal Nehru University, New Delhi</t>
  </si>
  <si>
    <t>Dutta, B (corresponding author), Vidyasagar Univ, Dept Lib &amp; Informat Sci, Midnapore 721102, W Bengal, India.</t>
  </si>
  <si>
    <t>DEFENCE SCIENTIFIC INFORMATION DOCUMENTATION CENTRE</t>
  </si>
  <si>
    <t>DELHI</t>
  </si>
  <si>
    <t>METCALFE HOUSE, DELHI 110054, INDIA</t>
  </si>
  <si>
    <t>0974-0643</t>
  </si>
  <si>
    <t>0976-4658</t>
  </si>
  <si>
    <t>10.14429/djlit.42.1.17121</t>
  </si>
  <si>
    <t>Das, S.; Ali, A.; Jana, R. N.; Makinde, O. D.</t>
  </si>
  <si>
    <t>EDL impact on mixed magneto-convection in a vertical channel using ternary hybrid nanofluid</t>
  </si>
  <si>
    <t>CHEMICAL ENGINEERING JOURNAL ADVANCES</t>
  </si>
  <si>
    <t>[Das, S.] Univ Gour Banga, Dept Math, Malda 723103, India; [Ali, A.] Bajkul Milani Mahavidyalaya, Dept Math, Purba Medinipur 721655, India; [Jana, R. N.] Vidyasagar Univ, Dept Appl Math, Midnapore 721102, India; [Makinde, O. D.] Stellenbosch Univ, Fac Mil Sci, Private Bag X2, ZA-7395 Saldanha, South Africa</t>
  </si>
  <si>
    <t>Das, S (corresponding author), Univ Gour Banga, Dept Math, Malda 723103, India.</t>
  </si>
  <si>
    <t>2666-8211</t>
  </si>
  <si>
    <t>10.1016/j.ceja.2022.100412</t>
  </si>
  <si>
    <t>Engineering, Environmental; Engineering, Chemical</t>
  </si>
  <si>
    <t>Ghosh, Susmita; Sarkar, Biplab; Islam, Aznarul; Shit, Pravat Kumar; Quesada-Roman, Adolfo; Gazi, Harun Al Rasid</t>
  </si>
  <si>
    <t>Surface Water and Groundwater Suitability for Irrigation Based on Hydrochemical Analysis in the Lower Mayurakshi River Basin, India</t>
  </si>
  <si>
    <t>GEOSCIENCES</t>
  </si>
  <si>
    <t>[Ghosh, Susmita; Sarkar, Biplab; Islam, Aznarul] Aliah Univ, Dept Geog, 17 Gorachand Rd,Pk Circus, Kolkata 700014, India; [Shit, Pravat Kumar] Vidyasagar Univ, Raja NL Khan Womens Coll, PG Dept Geog, Midnapore 721102, India; [Quesada-Roman, Adolfo] Univ Costa Rica, Lab Geog Fis, Escuela Geog, San Pedro 2060, Costa Rica; [Gazi, Harun Al Rasid] Aliah Univ, Dept Chem, 2A-27 New Town, Kolkata 700160, India</t>
  </si>
  <si>
    <t>Aliah University; Vidyasagar University; Universidad Costa Rica; Aliah University</t>
  </si>
  <si>
    <t>Quesada-Román, A (corresponding author), Univ Costa Rica, Lab Geog Fis, Escuela Geog, San Pedro 2060, Costa Rica.</t>
  </si>
  <si>
    <t>2076-3263</t>
  </si>
  <si>
    <t>10.3390/geosciences12110415</t>
  </si>
  <si>
    <t>Geosciences, Multidisciplinary</t>
  </si>
  <si>
    <t>Geology</t>
  </si>
  <si>
    <t>Mandal, Saikat; Tarai, Swarup Kumar; Patra, Priya; Nandi, Payel; Sing, Shukdeb; Rajak, Bijoy; Moi, Sankar Chandra</t>
  </si>
  <si>
    <t>Brief Research on the Biophysical Study and Anticancer Behavior of Pt(II) Complexes: Their DNA/BSA Binding, Molecular Docking, and Cytotoxic Property</t>
  </si>
  <si>
    <t>LANGMUIR</t>
  </si>
  <si>
    <t>[Mandal, Saikat; Tarai, Swarup Kumar; Patra, Priya; Nandi, Payel; Rajak, Bijoy; Moi, Sankar Chandra] Natl Inst Technol Durgapur, Dept Chem, Durgapur 713209, WB, India; [Sing, Shukdeb] Vidyasagar Univ, Dept Chem, Midnapore 721102, WB, India</t>
  </si>
  <si>
    <t>National Institute of Technology (NIT System); National Institute of Technology Durgapur; Vidyasagar University</t>
  </si>
  <si>
    <t>Moi, SC (corresponding author), Natl Inst Technol Durgapur, Dept Chem, Durgapur 713209, WB, India.</t>
  </si>
  <si>
    <t>0743-7463</t>
  </si>
  <si>
    <t>1520-5827</t>
  </si>
  <si>
    <t>10.1021/acs.langmuir.2c02490</t>
  </si>
  <si>
    <t>Chemistry, Multidisciplinary; Chemistry, Physical; Materials Science, Multidisciplinary</t>
  </si>
  <si>
    <t>Chemistry; Materials Science</t>
  </si>
  <si>
    <t>Das, S.; Mahato, N.; Ali, A.; Jana, R. N.</t>
  </si>
  <si>
    <t>Dynamical behaviour of magneto-copper-titania/water-ethylene glycol stream inside a gyrating channel</t>
  </si>
  <si>
    <t>CHEMICAL PHYSICS LETTERS</t>
  </si>
  <si>
    <t>[Das, S.] Univ Gour Banga, Dept Math, Malda 732103, India; [Mahato, N.] Barrackpore Rastraguru Surendranath Coll, Dept Math, Kolkata 700120, India; [Ali, A.] Bajkul Milani Mahavidyalaya, Dept Math, Purba Medinipur 721655, India; [Jana, R. N.] Vidyasagar Univ, Dept Appl Math, Midnapore 721102, India</t>
  </si>
  <si>
    <t>0009-2614</t>
  </si>
  <si>
    <t>1873-4448</t>
  </si>
  <si>
    <t>10.1016/j.cplett.2022.139476</t>
  </si>
  <si>
    <t>Chaudhuri, Suhnrita; Acharya, Sagar; Chaudhuri, Swapna</t>
  </si>
  <si>
    <t>Therapeutic intervention of glioma with the novel antineoplastic agent T11TS: the story so far</t>
  </si>
  <si>
    <t>IMMUNOTHERAPY</t>
  </si>
  <si>
    <t>[Chaudhuri, Suhnrita] 4D Pharma Res Ltd, Life Sci Innovat Bldg,Cornhill Rd, Aberdeen AB25 2ZS, Scotland; [Chaudhuri, Suhnrita; Acharya, Sagar] Sch Trop Med, Cellular &amp; Mol Immunol Lab, Dept Lab Med, Kolkata 700073, W Bengal, India; [Acharya, Sagar] Vidyasagar Univ, Dept Zool, Paschim Medinipur 721102, W Bengal, India; [Chaudhuri, Swapna] Chittaranjan Natl Canc Inst, Dept Immunoregulat &amp; Immunodiagnost, 37 SP Mukherjee Rd, Kolkata 700026, W Bengal, India</t>
  </si>
  <si>
    <t>Calcutta School of Tropical Medicine (CSTM); Vidyasagar University</t>
  </si>
  <si>
    <t>Chaudhuri, S (corresponding author), Chittaranjan Natl Canc Inst, Dept Immunoregulat &amp; Immunodiagnost, 37 SP Mukherjee Rd, Kolkata 700026, W Bengal, India.</t>
  </si>
  <si>
    <t>FUTURE MEDICINE LTD</t>
  </si>
  <si>
    <t>UNITEC HOUSE, 3RD FLOOR, 2 ALBERT PLACE, FINCHLEY CENTRAL, LONDON, N3 1QB, ENGLAND</t>
  </si>
  <si>
    <t>1750-743X</t>
  </si>
  <si>
    <t>1750-7448</t>
  </si>
  <si>
    <t>10.2217/imt-2021-0329</t>
  </si>
  <si>
    <t>Immunology</t>
  </si>
  <si>
    <t>Dey, Asit; Senapati, Tapan; Pal, Madhumangal; Chen, Guiyun</t>
  </si>
  <si>
    <t>Pythagorean fuzzy soft RMS approach to decision making and medical diagnosis</t>
  </si>
  <si>
    <t>AFRIKA MATEMATIKA</t>
  </si>
  <si>
    <t>[Dey, Asit; Pal, Madhumangal] Vidyasagar Univ, Dept Appl Math Oceanol &amp; Comp Programming, Midnapore 721102, India; [Senapati, Tapan; Chen, Guiyun] Southwest Univ, Sch Math &amp; Stat, Chongqing 400715, Peoples R China; [Senapati, Tapan] Padima Janakalyan Banipith, Dept Math, Kukrakhupi 721517, India</t>
  </si>
  <si>
    <t>Vidyasagar University; Southwest University - China</t>
  </si>
  <si>
    <t>Senapati, T (corresponding author), Southwest Univ, Sch Math &amp; Stat, Chongqing 400715, Peoples R China.;Senapati, T (corresponding author), Padima Janakalyan Banipith, Dept Math, Kukrakhupi 721517, India.</t>
  </si>
  <si>
    <t>1012-9405</t>
  </si>
  <si>
    <t>2190-7668</t>
  </si>
  <si>
    <t>10.1007/s13370-022-01031-7</t>
  </si>
  <si>
    <t>Hor, Papan Kumar; Goswami, Debabrata; Ghosh, Kuntal; Tako, Miklos; Halder, Suman Kumar; Mondal, Keshab Chandra</t>
  </si>
  <si>
    <t>Preparation of rice fermented food using root of Asparagus racemosus as herbal starter and assessment of its nutrient profile</t>
  </si>
  <si>
    <t>[Hor, Papan Kumar; Goswami, Debabrata; Halder, Suman Kumar; Mondal, Keshab Chandra] Vidyasagar Univ, Dept Microbiol, Midnapore 721102, W Bengal, India; [Ghosh, Kuntal] Midnapore City Coll, Dept Biol Sci, Midnapore, India; [Tako, Miklos] Univ Szeged, Fac Sci &amp; Informat, Dept Microbiol, Szeged, Hungary</t>
  </si>
  <si>
    <t>Vidyasagar University; Szeged University</t>
  </si>
  <si>
    <t>10.1007/s43393-021-00046-8</t>
  </si>
  <si>
    <t>Yang, Xiaopeng; Hayat, Khizar; Raja, Muhammad Saeed; Yaqoob, Naveed; Jana, Chiranjibe</t>
  </si>
  <si>
    <t>Aggregation and Interaction Aggregation Soft Operators on Interval-Valued q-Rung Orthopair Fuzzy Soft Environment and Application in Automation Company Evaluation</t>
  </si>
  <si>
    <t>IEEE ACCESS</t>
  </si>
  <si>
    <t>[Yang, Xiaopeng] Hanshan Normal Univ, Sch Math &amp; Stat, Chaozhou 521041, Peoples R China; [Hayat, Khizar; Raja, Muhammad Saeed] Univ Kotli, Dept Math, Azad Jammu Kashmir 11100, Pakistan; [Raja, Muhammad Saeed; Yaqoob, Naveed] Riphah Int Univ, Dept Math, Islamabad 46000, Pakistan; [Jana, Chiranjibe] Vidyasagar Univ, Dept Appl Math Oceanol &amp; Comp Programming, Midnapore 721102, India</t>
  </si>
  <si>
    <t>Hanshan Normal University; Vidyasagar University</t>
  </si>
  <si>
    <t>Yang, XP (corresponding author), Hanshan Normal Univ, Sch Math &amp; Stat, Chaozhou 521041, Peoples R China.;Hayat, K (corresponding author), Univ Kotli, Dept Math, Azad Jammu Kashmir 11100, Pakistan.</t>
  </si>
  <si>
    <t>IEEE-INST ELECTRICAL ELECTRONICS ENGINEERS INC</t>
  </si>
  <si>
    <t>PISCATAWAY</t>
  </si>
  <si>
    <t>445 HOES LANE, PISCATAWAY, NJ 08855-4141 USA</t>
  </si>
  <si>
    <t>2169-3536</t>
  </si>
  <si>
    <t>10.1109/ACCESS.2022.3202211</t>
  </si>
  <si>
    <t>Computer Science, Information Systems; Engineering, Electrical &amp; Electronic; Telecommunications</t>
  </si>
  <si>
    <t>Computer Science; Engineering; Telecommunications</t>
  </si>
  <si>
    <t>Ghosh, Shyamali; Roy, Sankar Kumar; Luis Verdegay, Jose</t>
  </si>
  <si>
    <t>Fixed-charge solid transportation problem with budget constraints based on carbon emission in neutrosophic environment</t>
  </si>
  <si>
    <t>[Ghosh, Shyamali; Roy, Sankar Kumar] Vidyasagar Univ, Dept Appl Math Oceanol &amp; Comp Programming, Midnapore 721102, W Bengal, India; [Luis Verdegay, Jose] Univ Granada, Dept Comp Sci &amp; Artificial Intelligence, Granada, Spain</t>
  </si>
  <si>
    <t>Vidyasagar University; University of Granada</t>
  </si>
  <si>
    <t>10.1007/s00500-022-07442-9</t>
  </si>
  <si>
    <t>Mondal, Saswati Parua; Ghosh, Kuntal; Hor, Papan K.; Samanta, Saptadip; Mondal, Keshab Chandra</t>
  </si>
  <si>
    <t>Dietotherapeutic potency of ornamental lentil dumpling, a traditional food preparation from South West Bengal, India</t>
  </si>
  <si>
    <t>[Mondal, Saswati Parua] Dept Physiol, Bajkul Milani Mahavidyalaya, Purba Medinipur, W Bengal, India; [Ghosh, Kuntal] Midnapore City Coll, Dept Biol Sci, Purba Medinipur 721129, W Bengal, India; [Hor, Papan K.; Mondal, Keshab Chandra] Vidyasagar Univ, Dept Microbiol, Midnapore 721102, W Bengal, India; [Samanta, Saptadip] Midnapore Coll, Dept Physiol, Midnapore, W Bengal, India</t>
  </si>
  <si>
    <t>Mondal, SP (corresponding author), Dept Physiol, Bajkul Milani Mahavidyalaya, Purba Medinipur, W Bengal, India.</t>
  </si>
  <si>
    <t>10.56042/ijeb.v60i09.65133</t>
  </si>
  <si>
    <t>Ghosh, Shyamali; Kuefer, Karl-Heinz; Roy, Sankar Kumar; Weber, Gerhard-Wilhelm</t>
  </si>
  <si>
    <t>Carbon mechanism on sustainable multi-objective solid transportation problem for waste management in Pythagorean hesitant fuzzy environment</t>
  </si>
  <si>
    <t>COMPLEX &amp; INTELLIGENT SYSTEMS</t>
  </si>
  <si>
    <t>[Ghosh, Shyamali; Roy, Sankar Kumar] Vidyasagar Univ, Dept Appl Math Oceanol &amp; Comp Programming, Midnapore 721102, W Bengal, India; [Kuefer, Karl-Heinz] Fraunhofer Inst Techno &amp; Wirtschaftsmath ITWM, Dept Optimizat &amp; Operat Res, Fraunhofer Pl 1, D-67663 Kaiserslautern, Germany; [Weber, Gerhard-Wilhelm] Poznan Univ Tech, Fac Engn Management, Poznan, Poland</t>
  </si>
  <si>
    <t>Vidyasagar University; Fraunhofer Gesellschaft; Poznan University of Technology</t>
  </si>
  <si>
    <t>2199-4536</t>
  </si>
  <si>
    <t>2198-6053</t>
  </si>
  <si>
    <t>10.1007/s40747-022-00686-w</t>
  </si>
  <si>
    <t>Dalal, Subhamita; Adhikary, Jayashree; Roy, Anup; Biswas, Shampa Sarkar; Mukhopadhyay, Prabir Kumar; Acharya, Sagar; Ghosh, Amlan</t>
  </si>
  <si>
    <t>Impact of hyperglycemia on the expression of GLUT1 during oral carcinogenesis in rats</t>
  </si>
  <si>
    <t>MOLECULAR BIOLOGY REPORTS</t>
  </si>
  <si>
    <t>[Dalal, Subhamita; Adhikary, Jayashree; Biswas, Shampa Sarkar; Mukhopadhyay, Prabir Kumar; Ghosh, Amlan] Presidency Univ, Dept Life Sci, Kolkata, W Bengal, India; [Roy, Anup] NRS Med Coll &amp; Hosp, Dept Pathol, Kolkata, W Bengal, India; [Acharya, Sagar] Vidyasagar Univ, Dept Zool, Midnapore, W Bengal, India; [Ghosh, Amlan] Presidency Univ, Dept Life Sci, Genet Noncommunicable Dis, 86-1 Coll St, Kolkata 700073, India</t>
  </si>
  <si>
    <t>Presidency University, Kolkata; Vidyasagar University; Presidency University, Kolkata</t>
  </si>
  <si>
    <t>Ghosh, A (corresponding author), Presidency Univ, Dept Life Sci, Kolkata, W Bengal, India.;Ghosh, A (corresponding author), Presidency Univ, Dept Life Sci, Genet Noncommunicable Dis, 86-1 Coll St, Kolkata 700073, India.</t>
  </si>
  <si>
    <t>0301-4851</t>
  </si>
  <si>
    <t>1573-4978</t>
  </si>
  <si>
    <t>10.1007/s11033-022-07653-1</t>
  </si>
  <si>
    <t>Biochemistry &amp; Molecular Biology</t>
  </si>
  <si>
    <t>Anuradha, T.; Surekha, T. Lakshmi; Nuthakki, Praveena; Domathoti, Bullarao; Ghorai, Ganesh; Shami, Faria Ahmed</t>
  </si>
  <si>
    <t>Graph Theory Algorithms of Hamiltonian Cycle from Quasi-Spanning Tree and Domination Based on Vizing Conjecture</t>
  </si>
  <si>
    <t>[Anuradha, T.; Surekha, T. Lakshmi; Nuthakki, Praveena] Velagapudi Ramakrishna Siddhartha Engn Coll, Dept Informat Technol, Vijayawada, Andhra Pradesh, India; [Domathoti, Bullarao] Jawaharlal Nehru Technol Univ, Dept Comp Sci &amp; Engn, Ananthapuram 517501, India; [Ghorai, Ganesh] Vidyasagar Univ, Dept Appl Math Oceanol &amp; Comp Programming, Midnapore 721102, India; [Shami, Faria Ahmed] Bangabandhu Sheikh Mujibur Rahman Sci &amp; Technol Un, Dept Math, Gopalganj, Bangladesh</t>
  </si>
  <si>
    <t>Velagapudi Ramakrishna Siddhartha Engineering College; Vidyasagar University</t>
  </si>
  <si>
    <t>Anuradha, T (corresponding author), Velagapudi Ramakrishna Siddhartha Engn Coll, Dept Informat Technol, Vijayawada, Andhra Pradesh, India.;Domathoti, B (corresponding author), Jawaharlal Nehru Technol Univ, Dept Comp Sci &amp; Engn, Ananthapuram 517501, India.;Shami, FA (corresponding author), Bangabandhu Sheikh Mujibur Rahman Sci &amp; Technol Un, Dept Math, Gopalganj, Bangladesh.</t>
  </si>
  <si>
    <t>10.1155/2022/1618498</t>
  </si>
  <si>
    <t>Ghosh, Pratik; Patra, Prasanta; Mondal, Niladri; Chini, Deep Sankar; Patra, Bidhan Chandra</t>
  </si>
  <si>
    <t>Multi Epitopic Peptide Based Vaccine Development Targeting Immobilization Antigen of Ichthyophthirius multifiliis: A Computational Approach</t>
  </si>
  <si>
    <t>INTERNATIONAL JOURNAL OF PEPTIDE RESEARCH AND THERAPEUTICS</t>
  </si>
  <si>
    <t>[Ghosh, Pratik; Patra, Prasanta; Mondal, Niladri; Chini, Deep Sankar; Patra, Bidhan Chandra] Vidyasagar Univ, Dept Zool, Midnapore 721102, West Bengal, India; [Mondal, Niladri] Indiana State Univ, Dept Biol, Terre Haute, IN 47809 USA</t>
  </si>
  <si>
    <t>Vidyasagar University; Indiana State University</t>
  </si>
  <si>
    <t>Patra, BC (corresponding author), Vidyasagar Univ, Dept Zool, Midnapore 721102, West Bengal, India.</t>
  </si>
  <si>
    <t>1573-3149</t>
  </si>
  <si>
    <t>1573-3904</t>
  </si>
  <si>
    <t>10.1007/s10989-022-10475-1</t>
  </si>
  <si>
    <t>Maity, Gurupada; Yu, Vincent F.; Roy, Sankar Kumar</t>
  </si>
  <si>
    <t>Optimum Intervention in Transportation Networks Using Multimodal System under Fuzzy Stochastic Environment</t>
  </si>
  <si>
    <t>JOURNAL OF ADVANCED TRANSPORTATION</t>
  </si>
  <si>
    <t>[Maity, Gurupada; Roy, Sankar Kumar] Vidyasagar Univ, Dept Appl Math, Oceanol &amp; Comp Programming, Midnapore 721102, W Bengal, India; [Yu, Vincent F.] Natl Taiwan Univ Sci &amp; Technol, Dept Ind Management, 43,Sect 4,Keelung Rd, Taipei 106335, Taiwan; [Yu, Vincent F.] Natl Taiwan Univ Sci &amp; Technol, Ctr Cyber Phys Syst Innovat, 43,Sect 4,Keelung Rd, Taipei 106335, Taiwan</t>
  </si>
  <si>
    <t>Vidyasagar University; National Taiwan University of Science &amp; Technology; National Taiwan University of Science &amp; Technology</t>
  </si>
  <si>
    <t>Roy, SK (corresponding author), Vidyasagar Univ, Dept Appl Math, Oceanol &amp; Comp Programming, Midnapore 721102, W Bengal, India.</t>
  </si>
  <si>
    <t>WILEY-HINDAWI</t>
  </si>
  <si>
    <t>ADAM HOUSE, 3RD FL, 1 FITZROY SQ, LONDON, WIT 5HE, ENGLAND</t>
  </si>
  <si>
    <t>0197-6729</t>
  </si>
  <si>
    <t>2042-3195</t>
  </si>
  <si>
    <t>10.1155/2022/3997396</t>
  </si>
  <si>
    <t>Engineering, Civil; Transportation Science &amp; Technology</t>
  </si>
  <si>
    <t>Engineering; Transportation</t>
  </si>
  <si>
    <t>Das, Sanatan; Mahato, Naspa; Ali, Asgar; Jana, Rabindra Nath</t>
  </si>
  <si>
    <t>Thermal magneto-convection of GO-MoS2/WEG within a heated channel retaining an aura of inclined magnetic force along with Hall currents</t>
  </si>
  <si>
    <t>HEAT TRANSFER</t>
  </si>
  <si>
    <t>[Das, Sanatan] Univ Gour Banga, Dept Math, Malda 732103, India; [Mahato, Naspa] Barrackpore Rastraguru Surendranath Coll, Dept Math, Kolkata, India; [Ali, Asgar] Bajkul Milani Mahavidyalaya, Dept Math, Purba Medinipur, India; [Jana, Rabindra Nath] Vidyasagar Univ, Dept Appl Math, Midnapore, India</t>
  </si>
  <si>
    <t>111 RIVER ST, HOBOKEN, NJ 07030 USA</t>
  </si>
  <si>
    <t>2688-4534</t>
  </si>
  <si>
    <t>2688-4542</t>
  </si>
  <si>
    <t>10.1002/htj.22545</t>
  </si>
  <si>
    <t>Thermodynamics</t>
  </si>
  <si>
    <t>Bhunia, Supriya; Ghorai, Ganesh; Xin, Qin; Gulzar, Muhammad</t>
  </si>
  <si>
    <t>On the Algebraic Attributes of (α, β)-Pythagorean Fuzzy Subrings and (α, β)-Pythagorean Fuzzy Ideals of Rings</t>
  </si>
  <si>
    <t>[Bhunia, Supriya; Ghorai, Ganesh] Vidyasagar Univ, Dept Appl Math Oceanol &amp; Comp Programming, Midnapore 721102, India; [Xin, Qin] Univ Faroe Isl, Fac Sci &amp; Technol, FR-100 Torshavn, Faroe Islands; [Gulzar, Muhammad] Govt Coll Univ Faisalabad, Dept Math, Faisalabad 38000, Pakistan</t>
  </si>
  <si>
    <t>Vidyasagar University; Government College University Faisalabad</t>
  </si>
  <si>
    <t>Gulzar, M (corresponding author), Govt Coll Univ Faisalabad, Dept Math, Faisalabad 38000, Pakistan.</t>
  </si>
  <si>
    <t>10.1109/ACCESS.2022.3145376</t>
  </si>
  <si>
    <t>Paria, Prasenjit; Pakhira, Abhijit; Chakraborty, Hirak Jyoti; Mohapatra, Pradeep Kumar Das; Parida, Pranaya Kumar; Behera, Bijay Kumar</t>
  </si>
  <si>
    <t>Trh positive strain of Vibrio parahaemolyticus induce immunity by modulating MAPK pathway: A molecular pathogenic insight in immune-related gene regulation</t>
  </si>
  <si>
    <t>MICROBIAL PATHOGENESIS</t>
  </si>
  <si>
    <t>[Paria, Prasenjit; Pakhira, Abhijit; Chakraborty, Hirak Jyoti; Parida, Pranaya Kumar; Behera, Bijay Kumar] Cent Inland Fisheries Res Inst, ICAR, Biotechnol Lab, Kolkata 700120, West Bengal, India; [Paria, Prasenjit] Vidyasagar Univ, Midnapore 721102, W Bengal, India; [Pakhira, Abhijit] Vivekananda Mahavidyalaya, Dept Zool, Hooghly 712405, W Bengal, India; [Mohapatra, Pradeep Kumar Das] Raiganj Univ, Dept Microbiol, Uttar Dinajpur 733134, W Bengal, India</t>
  </si>
  <si>
    <t>Indian Council of Agricultural Research (ICAR); ICAR - Central Inland Fisheries Research Institute; Vidyasagar University</t>
  </si>
  <si>
    <t>Behera, BK (corresponding author), Cent Inland Fisheries Res Inst, ICAR, Biotechnol Lab, Kolkata 700120, West Bengal, India.</t>
  </si>
  <si>
    <t>ACADEMIC PRESS LTD- ELSEVIER SCIENCE LTD</t>
  </si>
  <si>
    <t>24-28 OVAL RD, LONDON NW1 7DX, ENGLAND</t>
  </si>
  <si>
    <t>0882-4010</t>
  </si>
  <si>
    <t>1096-1208</t>
  </si>
  <si>
    <t>10.1016/j.micpath.2022.105436</t>
  </si>
  <si>
    <t>Immunology; Microbiology</t>
  </si>
  <si>
    <t>Das, Ramesh Chandra; Chatterjee, Tonmoy; Ivaldi, Enrico</t>
  </si>
  <si>
    <t>Nexus between Housing Price and Magnitude of Pollution: Evidence from the Panel of Some High- and-Low Polluting Cities of the World</t>
  </si>
  <si>
    <t>SUSTAINABILITY</t>
  </si>
  <si>
    <t>[Das, Ramesh Chandra] Vidyasagar Univ, Dept Econ, Midnapore 721102, India; [Chatterjee, Tonmoy] Bhairab Ganguly Coll, Dept Econ, Kolkata 700056, India; [Ivaldi, Enrico] Univ Genoa, Dept Polit Sci, I-16124 Genoa, Italy</t>
  </si>
  <si>
    <t>Vidyasagar University; University of Genoa</t>
  </si>
  <si>
    <t>Ivaldi, E (corresponding author), Univ Genoa, Dept Polit Sci, I-16124 Genoa, Italy.</t>
  </si>
  <si>
    <t>2071-1050</t>
  </si>
  <si>
    <t>10.3390/su14159283</t>
  </si>
  <si>
    <t>Green &amp; Sustainable Science &amp; Technology; Environmental Sciences; Environmental Studies</t>
  </si>
  <si>
    <t>Science &amp; Technology - Other Topics; Environmental Sciences &amp; Ecology</t>
  </si>
  <si>
    <t>Mondal, Joy; Patra, Chiranjit; Das Mahapatra, Ananya; Mandal, Keshab Chandra; Chattopadhyay, Debprasad</t>
  </si>
  <si>
    <t>Ethnomedicinal Plant Stephania hernandifolia and its Active Fraction 2-Chloroethyl Linoleate Inhibits HSV-2 Infection by Blocking Viral Immediate Early and Early Transcription</t>
  </si>
  <si>
    <t>CURRENT DRUG THERAPY</t>
  </si>
  <si>
    <t>[Mondal, Joy; Patra, Chiranjit; Das Mahapatra, Ananya; Chattopadhyay, Debprasad] ID &amp; BG Hosp, ICMR Natl Inst Cholera &amp; Enter Dis NICED, Virus Unit, GB-4,First Floor,57 Dr Suresh C Banerjee Rd, Kolkata 700010, India; [Mondal, Joy; Mandal, Keshab Chandra] Vidyasagar Univ, Dept Microbiol, Midnapore, W Bengal, India; [Chattopadhyay, Debprasad] ICMR Natl Inst Tradit Med, Nehru Nagar 590010, Belagavi, India</t>
  </si>
  <si>
    <t>Indian Council of Medical Research (ICMR); ICMR - National Institute of Cholera &amp; Enteric Diseases (NICED); Vidyasagar University; Indian Council of Medical Research (ICMR); ICMR - National Institute of Traditional Medicine (NITM)</t>
  </si>
  <si>
    <t>Chattopadhyay, D (corresponding author), ICMR Natl Inst Tradit Med, Nehru Nagar 590010, Belagavi, India.;Chattopadhyay, D (corresponding author), ID &amp; BG Hosp, ICMR NICED Virus Unit, GB-4,First Floor,57 Dr Suresh C Banerjee Rd, Kolkata, India.</t>
  </si>
  <si>
    <t>BENTHAM SCIENCE PUBL LTD</t>
  </si>
  <si>
    <t>SHARJAH</t>
  </si>
  <si>
    <t>EXECUTIVE STE Y-2, PO BOX 7917, SAIF ZONE, 1200 BR SHARJAH, U ARAB EMIRATES</t>
  </si>
  <si>
    <t>1574-8855</t>
  </si>
  <si>
    <t>2212-3903</t>
  </si>
  <si>
    <t>10.2174/1574885517666220512165130</t>
  </si>
  <si>
    <t>Patra, Tanmoy; Dutta, Dipanwita; Kundu, Arnab; Kumar, Mukesh; Hossain, Sk Sabir; Chattoraj, K. K.</t>
  </si>
  <si>
    <t>Evolution of Opencast Mines in the Raniganj Coalfield (India): An Assessment through Multi-temporal Satellite Data</t>
  </si>
  <si>
    <t>JOURNAL OF THE GEOLOGICAL SOCIETY OF INDIA</t>
  </si>
  <si>
    <t>[Patra, Tanmoy; Dutta, Dipanwita; Hossain, Sk Sabir] Vidyasagar Univ, Dept Remote Sensing &amp; GIS, Midnapore 721102, India; [Patra, Tanmoy] Eastern Coalfields Ltd CIL, West Bardhaman 713333, Raniganj, India; [Kundu, Arnab] Bankura Univ, PRMS Mahavidyalaya, Dept Geoinformat, Bankura 722150, India; [Kumar, Mukesh] Sam Higginbottom Univ Agr Technol &amp; Sci, Ctr Geospatial Technol, Prayagraj 211007, India; [Chattoraj, K. K.] Kazi Nazrul Univ, Dept Geog, Asansol 713340, W Bengal, India</t>
  </si>
  <si>
    <t>Vidyasagar University; Sam Higginbottom University of Agriculture, Technology &amp; Sciences</t>
  </si>
  <si>
    <t>Dutta, D (corresponding author), Vidyasagar Univ, Dept Remote Sensing &amp; GIS, Midnapore 721102, India.</t>
  </si>
  <si>
    <t>0016-7622</t>
  </si>
  <si>
    <t>0974-6889</t>
  </si>
  <si>
    <t>10.1007/s12594-022-1990-5</t>
  </si>
  <si>
    <t>Muhiuddin, G.; Pramanik, Tarasankar; Alanazi, Abdulaziz M.; Mahboob, Ahsan; Pal, Madhumangal</t>
  </si>
  <si>
    <t>Independent Fuzzy Graph: A New Approach</t>
  </si>
  <si>
    <t>PROCEEDINGS OF THE NATIONAL ACADEMY OF SCIENCES INDIA SECTION A-PHYSICAL SCIENCES</t>
  </si>
  <si>
    <t>[Muhiuddin, G.; Alanazi, Abdulaziz M.] Univ Tabuk, Dept Math, Tabuk 71491, Saudi Arabia; [Pramanik, Tarasankar] Khanpur Gangche High Sch, Dept Math, Pandua 721201, Paschim Medinip, India; [Mahboob, Ahsan] Madanapalle Inst Technol &amp; Sci, Dept Math, Angallu 517325, Madanapalle, India; [Pal, Madhumangal] Vidyasagar Univ, Dept Appl Math Oceanol &amp; Comp Programming, Midnapore 721102, India</t>
  </si>
  <si>
    <t>University of Tabuk; Madanapalle Institute of Technology &amp; Science; Vidyasagar University</t>
  </si>
  <si>
    <t>NATL ACAD SCIENCES INDIA</t>
  </si>
  <si>
    <t>ALLAHABAD</t>
  </si>
  <si>
    <t>5 LAJPATRAI RD, ALLAHABAD 211002, INDIA</t>
  </si>
  <si>
    <t>0369-8203</t>
  </si>
  <si>
    <t>2250-1762</t>
  </si>
  <si>
    <t>10.1007/s40010-022-00769-w</t>
  </si>
  <si>
    <t>Al Mamon, Abdulla; Paliathanasis, Andronikos; Saha, Subhajit</t>
  </si>
  <si>
    <t>An extended analysis for a generalized Chaplygin gas model</t>
  </si>
  <si>
    <t>EUROPEAN PHYSICAL JOURNAL C</t>
  </si>
  <si>
    <t>[Al Mamon, Abdulla] Vidyasagar Univ, Vivekananda Satavarshiki Mahavidyalaya, Dept Phys, Manikpara 721513, W Bengal, India; [Paliathanasis, Andronikos] Durban Univ Technol, Inst Syst Sci, POB 1334, ZA-4000 Durban, South Africa; [Paliathanasis, Andronikos] Univ Austral Chile, Inst Ciencias Fis &amp; Matemat, Valdivia 5090000, Chile; [Saha, Subhajit] Panihati Mahavidyalaya, Dept Math, Kolkata 700110, W Bengal, India</t>
  </si>
  <si>
    <t>Vidyasagar University; Durban University of Technology; Universidad Austral de Chile</t>
  </si>
  <si>
    <t>Al Mamon, A (corresponding author), Vidyasagar Univ, Vivekananda Satavarshiki Mahavidyalaya, Dept Phys, Manikpara 721513, W Bengal, India.</t>
  </si>
  <si>
    <t>1434-6044</t>
  </si>
  <si>
    <t>1434-6052</t>
  </si>
  <si>
    <t>10.1140/epjc/s10052-022-10185-4</t>
  </si>
  <si>
    <t>Roy, Tamanna; Dey, Surya Kanta; Pradhan, Ananya; Das Chaudhuri, Angsuman; Dolai, Malay; Mandal, Santi M.; Choudhury, Sujata Maiti</t>
  </si>
  <si>
    <t>Facile and Green Fabrication of Highly Competent Surface-Modified Chlorogenic Acid Silver Nanoparticles: Characterization and Antioxidant and Cancer Chemopreventive Potential</t>
  </si>
  <si>
    <t>ACS OMEGA</t>
  </si>
  <si>
    <t>[Roy, Tamanna; Dey, Surya Kanta; Pradhan, Ananya; Das Chaudhuri, Angsuman; Choudhury, Sujata Maiti] Vidyasagar Univ, Dept Human Physiol, Biochem Mol Endocrinol &amp; Reprod Physiol Lab, Midnapore 721102, W Bengal, India; [Dolai, Malay] Prabhat Kumar Coll, Dept Chem, Purba Medinipur 721404, W Bengal, India; [Mandal, Santi M.] Indian Inst Technol, Cent Res Facil, Kharagpur 721302, India</t>
  </si>
  <si>
    <t>Vidyasagar University; Indian Institute of Technology System (IIT System); Indian Institute of Technology (IIT) - Kharagpur</t>
  </si>
  <si>
    <t>Choudhury, SM (corresponding author), Vidyasagar Univ, Dept Human Physiol, Biochem Mol Endocrinol &amp; Reprod Physiol Lab, Midnapore 721102, W Bengal, India.</t>
  </si>
  <si>
    <t>2470-1343</t>
  </si>
  <si>
    <t>10.1021/acsomega.2c05989</t>
  </si>
  <si>
    <t>Poddar, Devastotra; Palmer, Jon; Das, Shantanu; Gaare, Manju; Nag, Arup; Singh, Harjinder</t>
  </si>
  <si>
    <t>Effect of Fluidized Bed Drying, Matrix Constituents and Structure on the Viability of Probiotic Lactobacillus paracasei ATCC 55544 during Storage at 4 °C, 25 °C and 37 °C</t>
  </si>
  <si>
    <t>MICROORGANISMS</t>
  </si>
  <si>
    <t>[Poddar, Devastotra] Vidyasagar Univ, Dept Nutr, Belda Coll, Paschim Medinipur 721424, W Bengal, India; [Poddar, Devastotra; Das, Shantanu; Nag, Arup; Singh, Harjinder] Massey Univ, Riddet Inst, Palmerston North 4442, New Zealand; [Palmer, Jon] Massey Univ, Sch Food &amp; Adv Technol, Palmerston North 4442, New Zealand; [Gaare, Manju] Sardarkrushinagar Dantiwada Agr Univ, Dept Dairy Microbiol, GNP Coll Dairy Technol, Dantiwada 385506, Gujarat, India</t>
  </si>
  <si>
    <t>Vidyasagar University; Massey University; Massey University</t>
  </si>
  <si>
    <t>Poddar, D (corresponding author), Vidyasagar Univ, Dept Nutr, Belda Coll, Paschim Medinipur 721424, W Bengal, India.;Poddar, D (corresponding author), Massey Univ, Riddet Inst, Palmerston North 4442, New Zealand.</t>
  </si>
  <si>
    <t>2076-2607</t>
  </si>
  <si>
    <t>10.3390/microorganisms10010074</t>
  </si>
  <si>
    <t>Mandal, Pintu; Maiti, Arabinda; Paul, Sayantani; Bhattacharya, Subhasis; Paul, Suman</t>
  </si>
  <si>
    <t>Mapping the multi-hazards risk index for coastal block of Sundarban, India using AHP and machine learning algorithms</t>
  </si>
  <si>
    <t>TROPICAL CYCLONE RESEARCH AND REVIEW</t>
  </si>
  <si>
    <t>[Mandal, Pintu; Paul, Suman] Sidho Kanho Birsha Univ, Dept Geog, Purulia, WB, India; [Maiti, Arabinda] Vidyasagar Univ, Dept Geog, Medinipur, WB, India; [Paul, Sayantani] Calcutta Univ, Dept Econ, Kolkata, WB, India; [Bhattacharya, Subhasis] Sidho Kanho Birsha Univ, Dept Econ, Purulia, WB, India</t>
  </si>
  <si>
    <t>Vidyasagar University; University of Calcutta</t>
  </si>
  <si>
    <t>Paul, S (corresponding author), Sidho Kanho Birsha Univ, Dept Geog, Purulia, WB, India.</t>
  </si>
  <si>
    <t>KEAI PUBLISHING LTD</t>
  </si>
  <si>
    <t>BEIJING</t>
  </si>
  <si>
    <t>16 DONGHUANGCHENGGEN NORTH ST, Building 5, Room 411, BEIJING, DONGCHENG DISTRICT 100009, PEOPLES R CHINA</t>
  </si>
  <si>
    <t>2225-6032</t>
  </si>
  <si>
    <t>10.1016/j.tcrr.2023.03.001</t>
  </si>
  <si>
    <t>Meteorology &amp; Atmospheric Sciences</t>
  </si>
  <si>
    <t>Datta, Kankana; Jana, Biswapati; Chakraborty, Mamata Dalui</t>
  </si>
  <si>
    <t>Two-layers robust data hiding scheme for highly compressed image exploiting AMBTC with difference expansion</t>
  </si>
  <si>
    <t>[Datta, Kankana] Haldia Inst Technol, Dept Comp Applicat, HIT Campus, Hatiberia, West Bengal, India; [Jana, Biswapati] Vidyasagar Univ Midnapore, Dept Comp Sci, Midnapore, West Bengal, India; [Chakraborty, Mamata Dalui] Natl Inst Technol, Dept Comp Sci &amp; Engn, Durgapur, West Bengal, India</t>
  </si>
  <si>
    <t>Haldia Institute of Technology; Vidyasagar University; National Institute of Technology (NIT System); National Institute of Technology Durgapur</t>
  </si>
  <si>
    <t>Jana, B (corresponding author), Vidyasagar Univ Midnapore, Dept Comp Sci, Midnapore, West Bengal, India.</t>
  </si>
  <si>
    <t>10.1016/j.jksuci.2022.05.013</t>
  </si>
  <si>
    <t>Layek, Ujjwal; Midday, Mrinmoy; Bisui, Sourabh; Kundu, Arijit; Karmakar, Prakash</t>
  </si>
  <si>
    <t>Floral biology, breeding system and pollination ecology of Justicia betonica L. (Acanthaceae): An assessment of its low reproductive success in West Bengal, India</t>
  </si>
  <si>
    <t>PLANT SPECIES BIOLOGY</t>
  </si>
  <si>
    <t>[Layek, Ujjwal] Rampurhat Coll, Dept Bot, Birbhum, India; [Midday, Mrinmoy] Univ Calcutta, Dept Bot, 35 Ballygunge Circular Rd, Kolkata, India; [Bisui, Sourabh; Kundu, Arijit; Karmakar, Prakash] Vidyasagar Univ, Dept Bot &amp; Forestry, Midnapore 721102, India</t>
  </si>
  <si>
    <t>University of Calcutta; Vidyasagar University</t>
  </si>
  <si>
    <t>0913-557X</t>
  </si>
  <si>
    <t>1442-1984</t>
  </si>
  <si>
    <t>10.1111/1442-1984.12380</t>
  </si>
  <si>
    <t>Plant Sciences; Ecology</t>
  </si>
  <si>
    <t>Plant Sciences; Environmental Sciences &amp; Ecology</t>
  </si>
  <si>
    <t>Ghosh, Abhishek; Dey, Priyanka; Ghosh, Tirthankar</t>
  </si>
  <si>
    <t>Integration of RS-GIS with Frequency Ratio, Fuzzy Logic, Logistic Regression and Decision Tree Models for Flood Susceptibility Prediction in Lower Gangetic Plain: A Study on Malda District of West Bengal, India</t>
  </si>
  <si>
    <t>[Ghosh, Abhishek] Vidyasagar Univ, Dept Geog, Midnapore 721102, W Bengal, India; [Dey, Priyanka] Visva Bharati, Dept Geog, Santini Ketan, W Bengal, India; [Dey, Priyanka] NEHU, Shillong, Meghalaya, India; [Ghosh, Tirthankar] Visva Bharati Univ, Dept Stat, Santini Ketan, W Bengal, India</t>
  </si>
  <si>
    <t>Vidyasagar University; Visva Bharati University; North Eastern Hill University; Visva Bharati University</t>
  </si>
  <si>
    <t>Ghosh, A (corresponding author), Vidyasagar Univ, Dept Geog, Midnapore 721102, W Bengal, India.</t>
  </si>
  <si>
    <t>10.1007/s12524-022-01560-5</t>
  </si>
  <si>
    <t>Ghosh, Pritam; Rohatgi, Pratima; Bose, Kaushik</t>
  </si>
  <si>
    <t>Determinants of time-trends in exclusivity and continuation of breastfeeding in India: An investigation from the National Family Health Survey</t>
  </si>
  <si>
    <t>SOCIAL SCIENCE &amp; MEDICINE</t>
  </si>
  <si>
    <t>[Ghosh, Pritam; Rohatgi, Pratima] Univ Calcutta, Dept Geog, 35 Ballygunge Circular Rd, Kolkata 700019, W Bengal, India; [Ghosh, Pritam] Ramsaday Coll, Dept Geog, Howrah 711401, W Bengal, India; [Bose, Kaushik] Vidyasagar Univ, Dept Anthropol, Midnapore, W Bengal, India</t>
  </si>
  <si>
    <t>Bose, K (corresponding author), Vidyasagar Univ, Dept Anthropol, Midnapore, W Bengal, India.</t>
  </si>
  <si>
    <t>0277-9536</t>
  </si>
  <si>
    <t>1873-5347</t>
  </si>
  <si>
    <t>10.1016/j.socscimed.2021.114604</t>
  </si>
  <si>
    <t>Public, Environmental &amp; Occupational Health; Social Sciences, Biomedical</t>
  </si>
  <si>
    <t>Public, Environmental &amp; Occupational Health; Biomedical Social Sciences</t>
  </si>
  <si>
    <t>Dey, Subhamoy; Guchhait, Kartik Chandra; Manna, Tuhin; Panda, Amiya Kumar; Patra, Anuttam; Mondal, Sunil Kanti; Ghosh, Chandradipa</t>
  </si>
  <si>
    <t>Evolutionary and compositional analysis of streptokinase including its interaction with plasminogen: An in silico approach</t>
  </si>
  <si>
    <t>GENE REPORTS</t>
  </si>
  <si>
    <t>[Dey, Subhamoy; Guchhait, Kartik Chandra; Manna, Tuhin; Ghosh, Chandradipa] Vidyasagar Univ, Dept Human Physiol, Midnapore 721102, West Bengal, India; [Panda, Amiya Kumar] Vidyasagar Univ, Dept Chem, Midnapore 721102, West Bengal, India; [Panda, Amiya Kumar] Sadhu Ram Chand Murmu Univ Jhargram, Jhargram 721507, West Bengal, India; [Patra, Anuttam] Lulea Univ Technol, Chem Interfaces Grp, S-97187 Lulea, Sweden; [Mondal, Sunil Kanti] Univ Burdwan, Dept Biotechnol, Burdwan 713104, West Bengal, India</t>
  </si>
  <si>
    <t>Vidyasagar University; Vidyasagar University; Lulea University of Technology; University of Burdwan</t>
  </si>
  <si>
    <t>Ghosh, C (corresponding author), Vidyasagar Univ, Dept Human Physiol, Midnapore 721102, West Bengal, India.;Mondal, SK (corresponding author), Univ Burdwan, Dept Biotechnol, Burdwan 713104, West Bengal, India.</t>
  </si>
  <si>
    <t>2452-0144</t>
  </si>
  <si>
    <t>10.1016/j.genrep.2022.101689</t>
  </si>
  <si>
    <t>Genetics &amp; Heredity</t>
  </si>
  <si>
    <t>Mishra, Vishnu; Singh, Archita; Gandhi, Nidhi; Das, Shabari Sarkar; Yadav, Sandeep; Kumar, Ashutosh; Sarkar, Ananda K.</t>
  </si>
  <si>
    <t>A unique miR775-GALT9 module regulates leaf senescence in Arabidopsis during post-submergence recovery by modulating ethylene and the abscisic acid pathway</t>
  </si>
  <si>
    <t>DEVELOPMENT</t>
  </si>
  <si>
    <t>[Mishra, Vishnu; Singh, Archita; Gandhi, Nidhi; Yadav, Sandeep; Kumar, Ashutosh; Sarkar, Ananda K.] Natl Inst Plant Genome Res, Aruna Asaf Ali Marg, New Delhi 110067, India; [Singh, Archita; Das, Shabari Sarkar; Sarkar, Ananda K.] Jawaharlal Nehru Univ, Sch Life Sci, New Delhi 110067, India; [Das, Shabari Sarkar] Vidyasagar Univ, Dept Bot &amp; Forestry, Midnapore 721104, W Bengal, India</t>
  </si>
  <si>
    <t>Department of Biotechnology (DBT) India; National Institute of Plant Genome Research (NIPGR); Jawaharlal Nehru University, New Delhi; Vidyasagar University</t>
  </si>
  <si>
    <t>Sarkar, AK (corresponding author), Natl Inst Plant Genome Res, Aruna Asaf Ali Marg, New Delhi 110067, India.;Sarkar, AK (corresponding author), Jawaharlal Nehru Univ, Sch Life Sci, New Delhi 110067, India.</t>
  </si>
  <si>
    <t>COMPANY BIOLOGISTS LTD</t>
  </si>
  <si>
    <t>BIDDER BUILDING, STATION RD, HISTON, CAMBRIDGE CB24 9LF, ENGLAND</t>
  </si>
  <si>
    <t>0950-1991</t>
  </si>
  <si>
    <t>1477-9129</t>
  </si>
  <si>
    <t>10.1242/dev.199974</t>
  </si>
  <si>
    <t>Developmental Biology</t>
  </si>
  <si>
    <t>Manna, Sounik; Chowdhury, Trinath; Mandal, Santi M.; Choudhury, Sujata Maiti</t>
  </si>
  <si>
    <t>Short Amphiphiles or Micelle Peptides May Help to Fight Against COVID-19</t>
  </si>
  <si>
    <t>CURRENT PROTEIN &amp; PEPTIDE SCIENCE</t>
  </si>
  <si>
    <t>[Manna, Sounik; Choudhury, Sujata Maiti] Vidyasagar Univ, Dept Human Physiol, Midnapore 721102, W Bengal, India; [Manna, Sounik] Midnapore Coll Autonomous, Dept Microbiol, Paschim Medinipur 721101, India; [Chowdhury, Trinath; Mandal, Santi M.] Indian Inst Technol Kharagpur, Cent Res Facil, Kharagpur 721302, W Bengal, India</t>
  </si>
  <si>
    <t>Vidyasagar University; Midnapore College; Indian Institute of Technology System (IIT System); Indian Institute of Technology (IIT) - Kharagpur</t>
  </si>
  <si>
    <t>Choudhury, SM (corresponding author), Vidyasagar Univ, Dept Human Physiol, Midnapore 721102, W Bengal, India.;Mandal, SM (corresponding author), Indian Inst Technol Kharagpur, Cent Res Facil, Kharagpur 721302, W Bengal, India.</t>
  </si>
  <si>
    <t>1389-2037</t>
  </si>
  <si>
    <t>1875-5550</t>
  </si>
  <si>
    <t>10.2174/1389203723666220127154159</t>
  </si>
  <si>
    <t>Bhunia, Apurba; Zangrando, Ennio; Khatua, Snehadrinarayan; Manna, Subal Chandra</t>
  </si>
  <si>
    <t>Synthesis, crystal structure, electrochemistry and thermal analysis of an oxalato bridged Cr(III)-Pb(II) heterometallic coordination compound</t>
  </si>
  <si>
    <t>JOURNAL OF MOLECULAR STRUCTURE</t>
  </si>
  <si>
    <t>[Bhunia, Apurba; Manna, Subal Chandra] Vidyasagar Univ, Dept Chem, Midnapore 721102, W Bengal, India; [Zangrando, Ennio] Univ Trieste, Dept Chem &amp; Pharmaceut Sci, I-34127 Trieste, Italy; [Khatua, Snehadrinarayan] North Eastern Hill Univ, Dept Chem, Ctr Adv Studies, Shillong 793022, Meghalaya, India</t>
  </si>
  <si>
    <t>Vidyasagar University; University of Trieste; North Eastern Hill University</t>
  </si>
  <si>
    <t>Manna, SC (corresponding author), Vidyasagar Univ, Dept Chem, Midnapore 721102, W Bengal, India.</t>
  </si>
  <si>
    <t>0022-2860</t>
  </si>
  <si>
    <t>1872-8014</t>
  </si>
  <si>
    <t>10.1016/j.molstruc.2022.133562</t>
  </si>
  <si>
    <t>Chemistry, Physical</t>
  </si>
  <si>
    <t>Bera, Biswajit; Shit, Pravat Kumar; Sengupta, Nairita; Saha, Soumik; Bhattacharjee, Sumana</t>
  </si>
  <si>
    <t>Steady declining trend of groundwater table and severe water crisis in unconfined hard rock aquifers in extended part of Chota Nagpur Plateau, India</t>
  </si>
  <si>
    <t>[Bera, Biswajit] Sidho Kanho Birsha Univ, Dept Geog, Ranchi Rd,PO Purulia Sain Sch, Purulia 723104, India; [Shit, Pravat Kumar] Vidyasagar Univ, Raja Narendralal Khan Womens Coll Autonomous, PG Dept Geog, Midnapore 721102, India; [Sengupta, Nairita] Diamond Harbour Womens Univ, Dept Geog, Sarisha 743368, India; [Saha, Soumik] Univ Calcutta, 35 Ballygunge Circular Rd, Kolkata 700019, W Bengal, India; [Bhattacharjee, Sumana] Univ Calcutta, Dept Geog, Jogesh Chandra Chaudhuri Coll, 30 Prince Anwar Shah Rd, Kolkata 700033, India</t>
  </si>
  <si>
    <t>Vidyasagar University; University of Calcutta; University of Calcutta</t>
  </si>
  <si>
    <t>Bhattacharjee, S (corresponding author), Univ Calcutta, Dept Geog, Jogesh Chandra Chaudhuri Coll, 30 Prince Anwar Shah Rd, Kolkata 700033, India.</t>
  </si>
  <si>
    <t>10.1007/s13201-021-01550-x</t>
  </si>
  <si>
    <t>Saha, Soumik; Bhattacharjee, Sumana; Shit, Pravat Kumar; Sengupta, Nairita; Bera, Biswajit</t>
  </si>
  <si>
    <t>Deforestation probability assessment using integrated machine learning algorithms of Eastern Himalayan foothills (India)</t>
  </si>
  <si>
    <t>RESOURCES CONSERVATION &amp; RECYCLING ADVANCES</t>
  </si>
  <si>
    <t>[Saha, Soumik; Bera, Biswajit] Sidho Kanho Birsha Univ, Dept Geog, Ranchi Rd,PO Purulia Sainik Sch, Purulia 723104, India; [Bhattacharjee, Sumana] Univ Calcutta, Jogesh Chandra Chaudhuri Coll, Dept Geog, 30 Prince Anwar Shah Rd, Kolkata 700033, India; [Shit, Pravat Kumar] Vidyasagar Univ, Raja Narendralal Khan Womens Coll Autonomous, PG Dept Geog, Midnapore 721102, India; [Sengupta, Nairita] Diamond Harbour Womens Univ, Dept Geog, Sarisha 743368, India</t>
  </si>
  <si>
    <t>Bera, B (corresponding author), Sidho Kanho Birsha Univ, Dept Geog, Ranchi Rd,PO Purulia Sainik Sch, Purulia 723104, India.</t>
  </si>
  <si>
    <t>2667-3789</t>
  </si>
  <si>
    <t>10.1016/j.rcradv.2022.200077</t>
  </si>
  <si>
    <t>Forest fire susceptibility prediction using machine learning models with resampling algorithms, Northern part of Eastern Ghat Mountain range (India)</t>
  </si>
  <si>
    <t>[Bera, Biswajit; Saha, Soumik] Sidho Kanho Birsha Univ, Dept Geog, Purulia, India; [Shit, Pravat Kumar] Vidyasagar Univ, Raja Narendralal Khan Womens Coll Autonomous, PG Dept Geog, Midnapore, India; [Sengupta, Nairita] Diamond Harbour Womens Univ, Dept Geog, Sarisha, India; [Bhattacharjee, Sumana] Univ Calcutta, Jogesh Chandra Chaudhuri Coll, Dept Geog, Kolkata, India</t>
  </si>
  <si>
    <t>Bhattacharjee, S (corresponding author), Univ Calcutta, Jogesh Chandra Chaudhuri Coll, Dept Geog, Kolkata, India.</t>
  </si>
  <si>
    <t>10.1080/10106049.2022.2060323</t>
  </si>
  <si>
    <t>Saha, Soumik; Bera, Biswajit; Shit, Pravat Kumar; Bhattacharjee, Sumana; Sengupta, Nairita</t>
  </si>
  <si>
    <t>Estimation of carbon budget through carbon emission-sequestration and valuation of ecosystem services in the extended part of Chota Nagpur Plateau (India)</t>
  </si>
  <si>
    <t>[Saha, Soumik; Bera, Biswajit] Sidho Kanho Birsha Univ, Dept Geog, Ranchi Rd,PO Purulia Sainik Sch, Purulia 723104, India; [Shit, Pravat Kumar] Vidyasagar Univ, Raja Narendralal Khan Womens Coll Autonomous, PG Dept Geog, Midnapore 721102, India; [Bhattacharjee, Sumana] Univ Calcutta, Jogesh Chandra Chaudhuri Coll, Dept Geog, 30 Prince Anwar Shah Rd, Kolkata 700033, India; [Sengupta, Nairita] Diamond Harbour Womens Univ, Dept Geog, Sarisha 743368, India</t>
  </si>
  <si>
    <t>10.1016/j.jclepro.2022.135054</t>
  </si>
  <si>
    <t>Shit, Chittaranjan; Ghorai, Ganesh; Xin, Qin; Gulzar, Muhammad</t>
  </si>
  <si>
    <t>Harmonic Aggregation Operator with Trapezoidal Picture Fuzzy Numbers and Its Application in a Multiple-Attribute Decision-Making Problem</t>
  </si>
  <si>
    <t>SYMMETRY-BASEL</t>
  </si>
  <si>
    <t>[Shit, Chittaranjan; Ghorai, Ganesh] Vidyasagar Univ, Dept Appl Math Oceanol &amp; Comp Programming, Midnapore 721102, India; [Xin, Qin] Univ Faroe Islands, Fac Sci &amp; Technol, Vestarabryggja 15, FO-100 Torshavn, Faroe Islands; [Gulzar, Muhammad] Govt Coll Univ Faisalabad, Dept Math, Faisalabad 38000, Pakistan</t>
  </si>
  <si>
    <t>Vidyasagar University; University of the Faroe Islands; Government College University Faisalabad</t>
  </si>
  <si>
    <t>2073-8994</t>
  </si>
  <si>
    <t>10.3390/sym14010135</t>
  </si>
  <si>
    <t>Patra, Apu; Carrella, Luca M.; Vojtisek, Pavel; Rentschler, Eva; Manna, Subal Chandra</t>
  </si>
  <si>
    <t>Opposing magnetic communications in two dinuclear Ni(II) complexes: Ferromagnetic Ni-N-Ni and antiferromagnetic Ni-O-Ni moiety</t>
  </si>
  <si>
    <t>POLYHEDRON</t>
  </si>
  <si>
    <t>[Patra, Apu; Manna, Subal Chandra] Vidyasagar Univ, Dept Chem, Midnapore 721102, W Bengal, India; [Carrella, Luca M.; Rentschler, Eva] Johannes Gutenberg Univ Mainz, Dept Chem, D-55128 Mainz, Germany; [Vojtisek, Pavel] JE Purkyn Univ Ustinad Labem, Fac Sci, Dept Chem, Pasteurova 1, Ustinad Labem 40096, Czech Republic</t>
  </si>
  <si>
    <t>Vidyasagar University; Johannes Gutenberg University of Mainz</t>
  </si>
  <si>
    <t>Manna, SC (corresponding author), Vidyasagar Univ, Dept Chem, Midnapore 721102, W Bengal, India.;Rentschler, E (corresponding author), Johannes Gutenberg Univ Mainz, Dept Chem, D-55128 Mainz, Germany.</t>
  </si>
  <si>
    <t>0277-5387</t>
  </si>
  <si>
    <t>1873-3719</t>
  </si>
  <si>
    <t>10.1016/j.poly.2022.116098</t>
  </si>
  <si>
    <t>Chemistry, Inorganic &amp; Nuclear; Crystallography</t>
  </si>
  <si>
    <t>Chemistry; Crystallography</t>
  </si>
  <si>
    <t>Maity, Sibaprasad; Maity, Annada C.; Das, Avijit Kumar; Roymahapatra, Gourisankar; Goswami, Shyamaprosad; Mandal, Tarun Kanti</t>
  </si>
  <si>
    <t>Colorimetric and theoretical investigation of coumarin based chemosensor for selective detection of fluoride</t>
  </si>
  <si>
    <t>[Maity, Sibaprasad; Roymahapatra, Gourisankar] Haldia Inst Technol, Dept Appl Sci, Haldia 721657, W Bengal, India; [Das, Avijit Kumar] CHRIST Deemed Univ, Dept Chem, Hosur Rd, Bengaluru 560029, Karnataka, India; [Maity, Annada C.; Goswami, Shyamaprosad] Indian Inst Engn Sci &amp; Technol, Dept Chem, Howrah 711103, W Bengal, India; [Mandal, Tarun Kanti] Vidyasagar Univ, Midnapore 721102, W Bengal, India</t>
  </si>
  <si>
    <t>Haldia Institute of Technology; Christ University; Indian Institute of Engineering Science Technology Shibpur (IIEST); Vidyasagar University</t>
  </si>
  <si>
    <t>Maity, S (corresponding author), Haldia Inst Technol, Dept Appl Sci, Haldia 721657, W Bengal, India.;Das, AK (corresponding author), CHRIST Deemed Univ, Dept Chem, Hosur Rd, Bengaluru 560029, Karnataka, India.</t>
  </si>
  <si>
    <t>10.1016/j.molstruc.2022.133228</t>
  </si>
  <si>
    <t>Bhunia, Amit Kumar; Jha, Pradeep K.; Saha, Satyajit</t>
  </si>
  <si>
    <t>Exciton-tryptophan coupling pulse behaviour along with corona formation, binding analysis, and interaction study of ZnO nanorod-serum albumin protein bioconjugate</t>
  </si>
  <si>
    <t>LUMINESCENCE</t>
  </si>
  <si>
    <t>[Bhunia, Amit Kumar] Govt Gen Degree Coll Gopiballavpur II, Dept Phys, Jhargram 721517, India; [Jha, Pradeep K.] Indian Inst Technol IIT Kharagpur, Sch Med Sci &amp; Technol, Paschim Medinipur, India; [Saha, Satyajit] Vidyasagar Univ, Dept Phys, Paschim Medinipur, India</t>
  </si>
  <si>
    <t>Bhunia, AK (corresponding author), Govt Gen Degree Coll Gopiballavpur II, Dept Phys, Jhargram 721517, India.</t>
  </si>
  <si>
    <t>1522-7235</t>
  </si>
  <si>
    <t>1522-7243</t>
  </si>
  <si>
    <t>10.1002/bio.4233</t>
  </si>
  <si>
    <t>Chemistry, Analytical</t>
  </si>
  <si>
    <t>Das, Sabyasachi; Tripathy, Satyajit; Das, Ankita; Sharma, Meenakshi Kumari; Nag, Ayan; Hati, Amiya Kumar; Roy, Somenath</t>
  </si>
  <si>
    <t>Genomic characterization of Plasmodium falciparum genes associated with anti-folate drug resistance and treatment outcomes in eastern India: A molecular surveillance study from 2008 to 2017</t>
  </si>
  <si>
    <t>FRONTIERS IN CELLULAR AND INFECTION MICROBIOLOGY</t>
  </si>
  <si>
    <t>[Das, Sabyasachi; Nag, Ayan] Manipal Univ, Fac Med, Dept Physiol, Coll Malaysia, Melaka, Malaysia; [Das, Sabyasachi; Sharma, Meenakshi Kumari; Roy, Somenath] Vidyasagar Univ, Dept Human Physiol, Midnapore, India; [Tripathy, Satyajit] Univ Free State, Fac Hlth Sci, Sch Clin Med, Dept Pharmacol, Bloemfontein, South Africa; [Das, Ankita] Raja NL Khan Womens Coll, Dept Human Physiol, Midnapore, India; [Hati, Amiya Kumar] Calcutta Sch Trop Med, Dept Med Entomol, Kolkata, W Bengal, India</t>
  </si>
  <si>
    <t>Vidyasagar University; University of the Free State; Calcutta School of Tropical Medicine (CSTM)</t>
  </si>
  <si>
    <t>Roy, S (corresponding author), Vidyasagar Univ, Dept Human Physiol, Midnapore, India.</t>
  </si>
  <si>
    <t>2235-2988</t>
  </si>
  <si>
    <t>10.3389/fcimb.2022.865814</t>
  </si>
  <si>
    <t>Jana, Sharmistha; Jana, Biswapati; Lu, Tzu Chuen; Thanh Nhan Vo</t>
  </si>
  <si>
    <t>Reversible data hiding scheme exploiting center folding with fuzzy weight strategy</t>
  </si>
  <si>
    <t>JOURNAL OF INFORMATION SECURITY AND APPLICATIONS</t>
  </si>
  <si>
    <t>[Jana, Sharmistha] Midnapore Coll Autonomous, Dept Math, Midnapore, Wb, India; [Jana, Biswapati] Vidyasagar Univ, Dept Comp Sci, Midnapore 721102, India; [Lu, Tzu Chuen; Thanh Nhan Vo] Chaoyang Univ Technol, Dept Informat Management, Taichung 41349, Taiwan; [Thanh Nhan Vo] Thu Dau Mot Univ, Inst Engn &amp; Technol, Binh Duong, Vietnam</t>
  </si>
  <si>
    <t>Midnapore College; Vidyasagar University; Chaoyang University of Technology; Thu Dau Mot University</t>
  </si>
  <si>
    <t>Lu, TC (corresponding author), Chaoyang Univ Technol, Dept Informat Management, Taichung 41349, Taiwan.</t>
  </si>
  <si>
    <t>2214-2126</t>
  </si>
  <si>
    <t>2214-2134</t>
  </si>
  <si>
    <t>10.1016/j.jisa.2022.103276</t>
  </si>
  <si>
    <t>Palanikumar, M.; Arulmozhi, K.; Jana, Chiranjibe</t>
  </si>
  <si>
    <t>Multiple attribute decision-making approach for Pythagorean neutrosophic normal interval-valued fuzzy aggregation operators</t>
  </si>
  <si>
    <t>[Palanikumar, M.] Annamalai Univ, Dept Math, Chennai 608002, Tamil Nadu, India; [Arulmozhi, K.] Bharath Inst Higher Educ &amp; Res, Chennai 600073, Tamil Nadu, India; [Jana, Chiranjibe] Vidyasagar Univ, Dept Appl Math Oceanol &amp; Comp Programming, Midnapore 721102, India</t>
  </si>
  <si>
    <t>Annamalai University; Bharath Institute of Higher Education &amp; Research; Vidyasagar University</t>
  </si>
  <si>
    <t>10.1007/s40314-022-01791-9</t>
  </si>
  <si>
    <t>Jana, Arijit; Kakkar, Nikita; Halder, Suman Kumar; Das, Amar Jyoti; Bhaskar, Thallada; Ray, Anjan; Ghosh, Debashish</t>
  </si>
  <si>
    <t>Efficient valorization of feather waste by Bacillus cereus IIPK35 for concomitant production of antioxidant keratin hydrolysate and milk-clotting metallo-serine keratinase</t>
  </si>
  <si>
    <t>JOURNAL OF ENVIRONMENTAL MANAGEMENT</t>
  </si>
  <si>
    <t>[Jana, Arijit; Kakkar, Nikita; Halder, Suman Kumar; Das, Amar Jyoti; Bhaskar, Thallada; Ray, Anjan; Ghosh, Debashish] CSIR Indian Inst Petr, Mat Resource Efficiency Div, Dehra Dun 248005, India; [Kakkar, Nikita] Banasthali Vidyapith, Dept Biosci &amp; Biotechnol, Jaipur 304022, Rajasthan, India; [Halder, Suman Kumar] Vidyasagar Univ, Dept Microbiol, Midnapore 721102, W Bengal, India; [Bhaskar, Thallada; Ray, Anjan; Ghosh, Debashish] Acad Sci &amp; Innovat Res AcSIR, CSIR HRDC Campus, Ghaziabad 210002, Uttar Pradesh, India</t>
  </si>
  <si>
    <t>Council of Scientific &amp; Industrial Research (CSIR) - India; CSIR - Indian Institute of Petroleum (IIP); Banasthali Vidyapith; Vidyasagar University; Academy of Scientific &amp; Innovative Research (AcSIR)</t>
  </si>
  <si>
    <t>Ghosh, D (corresponding author), CSIR Indian Inst Petr, Mat Resource Efficiency Div, Dehra Dun 248005, India.</t>
  </si>
  <si>
    <t>0301-4797</t>
  </si>
  <si>
    <t>1095-8630</t>
  </si>
  <si>
    <t>10.1016/j.jenvman.2022.116380</t>
  </si>
  <si>
    <t>Mondal, Subhadeep; Biswal, Divyajyoti; Pal, Kalyanbrata; Rakshit, Subham; Halder, Suman Kumar; Mandavgane, Sachin A.; Bera, Debabrata; Hossain, Maidul; Mondal, Keshab Chandra</t>
  </si>
  <si>
    <t>Biodeinking of waste papers using combinatorial fungal enzymes and subsequent production of butanol from effluent</t>
  </si>
  <si>
    <t>BIORESOURCE TECHNOLOGY</t>
  </si>
  <si>
    <t>[Mondal, Subhadeep] Vidyasagar Univ, Ctr Life Sci, Midnapore 721102, W Bengal, India; [Biswal, Divyajyoti; Mandavgane, Sachin A.] Visvesvaraya Natl Inst Technol, Nagpur 440010, Maharashtra, India; [Pal, Kalyanbrata; Rakshit, Subham; Halder, Suman Kumar; Mondal, Keshab Chandra] Vidyasagar Univ, Dept Microbiol, Midnapore 721102, W Bengal, India; [Bera, Debabrata] Jadavpur Univ, Food Technol &amp; Biochem Engn, Kolkata 700032, India; [Hossain, Maidul] Vidyasagar Univ, Dept Chem, Midnapore 721102, W Bengal, India</t>
  </si>
  <si>
    <t>Vidyasagar University; National Institute of Technology (NIT System); Visvesvaraya National Institute of Technology, Nagpur; Vidyasagar University; Jadavpur University; Vidyasagar University</t>
  </si>
  <si>
    <t>0960-8524</t>
  </si>
  <si>
    <t>1873-2976</t>
  </si>
  <si>
    <t>10.1016/j.biortech.2022.127078</t>
  </si>
  <si>
    <t>Agricultural Engineering; Biotechnology &amp; Applied Microbiology; Energy &amp; Fuels</t>
  </si>
  <si>
    <t>Agriculture; Biotechnology &amp; Applied Microbiology; Energy &amp; Fuels</t>
  </si>
  <si>
    <t>Boddu, Raja Sarath Kumar; Karmakar, Partha; Bhaumik, Ankan; Nassa, Vinay Kumar; Vandana; Bhattacharya, Sumanta</t>
  </si>
  <si>
    <t>Analyzing the impact of machine learning and artificial intelligence and its effect on management of lung cancer detection in covid-19 pandemic</t>
  </si>
  <si>
    <t>MATERIALS TODAY-PROCEEDINGS</t>
  </si>
  <si>
    <t>[Boddu, Raja Sarath Kumar] Lenora Coll Engn, Dept CSE, Rampachodavaram, Andhra Pradesh, India; [Karmakar, Partha] Govt West Bengal, Kolkata, WB, India; [Bhaumik, Ankan] Vidyasagar Univ, Dept Appl Math Oceanol &amp; Comp Programming, Midnapore, India; [Nassa, Vinay Kumar] South Point Grp Inst Sonepat, Dept Comp Sci Engn, Sonepat, Haryana, India; [Vandana] Dasmesh Khalsa Coll, Dept Math, Zirakpur, India; [Bhattacharya, Sumanta] MAKAUT, Dept Sci &amp; Technol &amp; Biotechnol, Kolkata, India</t>
  </si>
  <si>
    <t>Vandana (corresponding author), Dasmesh Khalsa Coll, Dept Math, Zirakpur, India.</t>
  </si>
  <si>
    <t>2214-7853</t>
  </si>
  <si>
    <t>10.1016/j.matpr.2021.11.549</t>
  </si>
  <si>
    <t>Materials Science, Multidisciplinary</t>
  </si>
  <si>
    <t>Materials Science</t>
  </si>
  <si>
    <t>Pakrashy, Sourav; Mandal, Prakash K.; Goswami, Juli Nanda; Dey, Surya Kanta; Choudhury, Sujata Maiti; Bhattacharya, Biswajit; Emmerling, Franziska; Alasmary, Fatmah Ali; Dolai, Malay</t>
  </si>
  <si>
    <t>Bioinformatics and Network Pharmacology of the First Crystal Structured Clerodin: Anticancer and Antioxidant Potential against Human Breast Carcinoma Cell</t>
  </si>
  <si>
    <t>[Pakrashy, Sourav; Mandal, Prakash K.; Goswami, Juli Nanda; Dolai, Malay] Prabhat Kumar Coll, Dept Chem, Contai 721404, West Bengal, India; [Dey, Surya Kanta; Choudhury, Sujata Maiti] Vidyasagar Univ, Dept Human Physiol, Biochem Mol Endocrinol &amp; Reprod Physiol Lab, Midnapore 721102, India; [Bhattacharya, Biswajit; Emmerling, Franziska] BAM Fed Inst Mat Res &amp; Testing, D-12489 Berlin, Germany; [Alasmary, Fatmah Ali] King Saud Univ, Coll Sci, Dept Chem, Riyadh 11451, Saudi Arabia</t>
  </si>
  <si>
    <t>Vidyasagar University; Federal Institute for Materials Research &amp; Testing; King Saud University</t>
  </si>
  <si>
    <t>Dolai, M (corresponding author), Prabhat Kumar Coll, Dept Chem, Contai 721404, West Bengal, India.</t>
  </si>
  <si>
    <t>10.1021/acsomega.2c07173</t>
  </si>
  <si>
    <t>Bhattacharya, Manojit; Sharma, Ashish Ranjan; Ghosh, Pratik; Patra, Prasanta; Patra, Bidhan Chandra; Lee, Sang-Soo; Chakraborty, Chiranjib</t>
  </si>
  <si>
    <t>Bioengineering of Novel Non-Replicating mRNA (NRM) and Self-Amplifying mRNA (SAM) Vaccine Candidates Against SARS-CoV-2 Using Immunoinformatics Approach</t>
  </si>
  <si>
    <t>MOLECULAR BIOTECHNOLOGY</t>
  </si>
  <si>
    <t>[Bhattacharya, Manojit] Fakir Mohan Univ, Dept Zool, Balasore 756020, Odisha, India; [Sharma, Ashish Ranjan; Lee, Sang-Soo] Hallym Univ, Inst Skeletal Aging &amp; Orthoped Surg, Chuncheon Sacred Heart Hosp, Chuncheon Si 24252, Gangwon Do, South Korea; [Ghosh, Pratik; Patra, Prasanta; Patra, Bidhan Chandra] Vidyasagar Univ, Dept Zool, Midnapore 721102, W Bengal, India; [Chakraborty, Chiranjib] Adamas Univ, Sch Life Sci &amp; Biotechnol, Dept Biotechnol, Barasat Barrackpore Rd, Kolkata 700126, W Bengal, India</t>
  </si>
  <si>
    <t>Fakir Mohan University; Hallym University; Vidyasagar University</t>
  </si>
  <si>
    <t>Chakraborty, C (corresponding author), Adamas Univ, Sch Life Sci &amp; Biotechnol, Dept Biotechnol, Barasat Barrackpore Rd, Kolkata 700126, W Bengal, India.</t>
  </si>
  <si>
    <t>1073-6085</t>
  </si>
  <si>
    <t>1559-0305</t>
  </si>
  <si>
    <t>10.1007/s12033-021-00432-6</t>
  </si>
  <si>
    <t>Biochemistry &amp; Molecular Biology; Biotechnology &amp; Applied Microbiology</t>
  </si>
  <si>
    <t>Sinha, Tuhina; Alam, Mohosin; Mukhopadhyay, Arjun; Mandal, Swapan; Hassan, S. S.</t>
  </si>
  <si>
    <t>Nonclassical properties of a non-degenerate parametric amplifier</t>
  </si>
  <si>
    <t>OPTIK</t>
  </si>
  <si>
    <t>[Sinha, Tuhina] Vidyasagar Univ, Dept Phys &amp; Technophys, Midnapore 721102, India; [Alam, Mohosin; Mukhopadhyay, Arjun; Mandal, Swapan] Visva Bharati, Dept Phys, Santiniketa 731235, India; [Hassan, S. S.] Univ Bahrain, Coll Sci, Dept Math, POB 32038, Zallaq, Bahrain</t>
  </si>
  <si>
    <t>Vidyasagar University; Visva Bharati University; University of Bahrain</t>
  </si>
  <si>
    <t>Alam, M (corresponding author), Visva Bharati, Dept Phys, Santiniketa 731235, India.</t>
  </si>
  <si>
    <t>ELSEVIER GMBH</t>
  </si>
  <si>
    <t>MUNICH</t>
  </si>
  <si>
    <t>HACKERBRUCKE 6, 80335 MUNICH, GERMANY</t>
  </si>
  <si>
    <t>0030-4026</t>
  </si>
  <si>
    <t>1618-1336</t>
  </si>
  <si>
    <t>10.1016/j.ijleo.2022.170040</t>
  </si>
  <si>
    <t>Optics</t>
  </si>
  <si>
    <t>Manna, Amalesh Kumar; Cardenas-Barron, Leopoldo Eduardo; Dey, Jayanta Kumar; Mondal, Shyamal Kumar; Shaikh, Ali Akbar; Cespedes-Mota, Armando; Trevino-Garza, Gerardo</t>
  </si>
  <si>
    <t>A Fuzzy Imperfect Production Inventory Model Based on Fuzzy Differential and Fuzzy Integral Method</t>
  </si>
  <si>
    <t>JOURNAL OF RISK AND FINANCIAL MANAGEMENT</t>
  </si>
  <si>
    <t>[Manna, Amalesh Kumar; Mondal, Shyamal Kumar] Vidyasagar Univ, Dept Appl Math Oceanol &amp; Comp Programming, Midnapore 721102, India; [Manna, Amalesh Kumar; Shaikh, Ali Akbar] Univ Burdwan, Dept Math, Burdwan 713104, W Bengal, India; [Cardenas-Barron, Leopoldo Eduardo; Cespedes-Mota, Armando; Trevino-Garza, Gerardo] Tecnol Monterrey, Sch Sci &amp; Engn, Ave Eugenio Garza Sada 2501, Monterrey 64849, NL, Mexico; [Dey, Jayanta Kumar] Mahishadal Raj Coll, Dept Math, Mahishadal 721628, India</t>
  </si>
  <si>
    <t>Vidyasagar University; University of Burdwan; Tecnologico de Monterrey</t>
  </si>
  <si>
    <t>Cárdenas-Barrón, LE (corresponding author), Tecnol Monterrey, Sch Sci &amp; Engn, Ave Eugenio Garza Sada 2501, Monterrey 64849, NL, Mexico.</t>
  </si>
  <si>
    <t>1911-8066</t>
  </si>
  <si>
    <t>1911-8074</t>
  </si>
  <si>
    <t>10.3390/jrfm15060239</t>
  </si>
  <si>
    <t>Business, Finance</t>
  </si>
  <si>
    <t>Khan, Muhammad Sajjad Ali; Jana, Chiranjibe; Khan, Muhammad Tahir; Mahmood, Waqas; Pal, Madhumangal; Mashwani, Wali Khan</t>
  </si>
  <si>
    <t>Extension of GRA method for multiattribute group decision making problem under linguistic Pythagorean fuzzy setting with incomplete weight information</t>
  </si>
  <si>
    <t>INTERNATIONAL JOURNAL OF INTELLIGENT SYSTEMS</t>
  </si>
  <si>
    <t>[Khan, Muhammad Sajjad Ali] Khushal Khan Khattak Univ, Dept Math, Karak, Pakistan; [Jana, Chiranjibe; Pal, Madhumangal] Vidyasagar Univ, Dept Appl Math Oceanol &amp; Comp Programming, Midnapore 721102, India; [Khan, Muhammad Tahir; Mahmood, Waqas] Quaid i Azam Univ, Dept Math, Islamabad, Pakistan; [Mashwani, Wali Khan] Kohat Univ Sci &amp; Technol, Inst Numer Sci, Kohat, Pakistan</t>
  </si>
  <si>
    <t>Vidyasagar University; Quaid I Azam University; Kohat University of Science &amp; Technology</t>
  </si>
  <si>
    <t>0884-8173</t>
  </si>
  <si>
    <t>1098-111X</t>
  </si>
  <si>
    <t>10.1002/int.23003</t>
  </si>
  <si>
    <t>Mondal, Susmita; Das, Monojit; Ghosh, Ria; Singh, Soumendra; Darbar, Soumendra; Bhattacharyya, Neha; Adhikari, Aniruddha; Das, Anjan Kumar; Bhattacharya, Siddhartha Sankar; Pal, Debasish; Mallick, Asim Kumar; Pal, Samir Kumar</t>
  </si>
  <si>
    <t>Organ-specific therapeutic nanoparticles generates radiolucent reactive species for potential nanotheranostics using conventional X-ray technique in mammals</t>
  </si>
  <si>
    <t>APPLIED NANOSCIENCE</t>
  </si>
  <si>
    <t>[Mondal, Susmita; Ghosh, Ria; Singh, Soumendra; Adhikari, Aniruddha; Pal, Samir Kumar] SN Bose Natl Ctr Basic Sci, Dept Chem Biol &amp; Macromol Sci, Block JD,Sect 3, Kolkata 700106, India; [Das, Monojit; Bhattacharya, Siddhartha Sankar; Pal, Debasish; Pal, Samir Kumar] Univ Calcutta, Uluberia Coll, Dept Zool, Uluberia 711315, Howrah, India; [Das, Monojit] Vidyasagar Univ, Dept Zool, Rangamati 721102, Midnapore, India; [Darbar, Soumendra] Deys Med Stores Mfg Ltd, Res &amp; Dev Div, 62 Bondel Rd, Kolkata 700019, India; [Bhattacharyya, Neha] Univ Calcutta, Dept Radio Phys &amp; Elect, 92 Acharya Prafulla Chandra Rd, Kolkata 700009, W Bengal, India; [Das, Anjan Kumar] Cooch Behar Govt Med Coll &amp; Hosp, Dept Pathol, Vivekananda Rd, Cooch Behar 736101, W Bengal, India; [Mallick, Asim Kumar] Nil Ratan Sirkar Med Coll &amp; Hosp, Dept Pediat Med, 38 Acharya Jagadish Chandra Bose Rd, Kolkata 700014, W Bengal, India</t>
  </si>
  <si>
    <t>Department of Science &amp; Technology (India); SN Bose National Centre for Basic Science (SNBNCBS); University of Calcutta; Vidyasagar University; University of Calcutta</t>
  </si>
  <si>
    <t>Pal, SK (corresponding author), SN Bose Natl Ctr Basic Sci, Dept Chem Biol &amp; Macromol Sci, Block JD,Sect 3, Kolkata 700106, India.;Pal, SK (corresponding author), Univ Calcutta, Uluberia Coll, Dept Zool, Uluberia 711315, Howrah, India.</t>
  </si>
  <si>
    <t>2190-5509</t>
  </si>
  <si>
    <t>2190-5517</t>
  </si>
  <si>
    <t>10.1007/s13204-022-02630-3</t>
  </si>
  <si>
    <t>Fowler, Aubrey; Das, Arindam; Fowler, Jie Gao</t>
  </si>
  <si>
    <t>Literary Criticism in Advertising and Consumer Research: Revisiting Barbara Stern</t>
  </si>
  <si>
    <t>JOURNAL OF ADVERTISING</t>
  </si>
  <si>
    <t>[Fowler, Aubrey; Fowler, Jie Gao] Valdosta State Univ, Valdosta, GA USA; [Das, Arindam] Alliance Univ, Bangalore, Karnataka, India; [Fowler, Aubrey; Fowler, Jie Gao] Univ Nebraska, Lincoln, NE 68583 USA; [Fowler, Aubrey; Fowler, Jie Gao] Valdosta State Univ, Langdale Coll Business Adm, Mkt, Valdosta, GA 31698 USA; [Das, Arindam] Vidyasagar Univ, Kolkata, India</t>
  </si>
  <si>
    <t>University System of Georgia; Valdosta State University; Alliance University; University of Nebraska System; University of Nebraska Lincoln; University System of Georgia; Valdosta State University; Vidyasagar University</t>
  </si>
  <si>
    <t>Fowler, JG (corresponding author), Valdosta State Univ, Langdale Coll Business Adm, Valdosta, GA 31698 USA.</t>
  </si>
  <si>
    <t>0091-3367</t>
  </si>
  <si>
    <t>1557-7805</t>
  </si>
  <si>
    <t>10.1080/00913367.2022.2031353</t>
  </si>
  <si>
    <t>Business; Communication</t>
  </si>
  <si>
    <t>Business &amp; Economics; Communication</t>
  </si>
  <si>
    <t>Sharry; Dutta, Debiprosad; Ghosh, Mrittika; Chandra, Swarniv</t>
  </si>
  <si>
    <t>Magnetosonic Shocks and Solitons in Fermi Plasma With Quasiperiodic Perturbation</t>
  </si>
  <si>
    <t>IEEE TRANSACTIONS ON PLASMA SCIENCE</t>
  </si>
  <si>
    <t>[Sharry] Guru Nanak Dev Univ, Dept Phys, Amritsar 143005, Punjab, India; [Dutta, Debiprosad] Vidyasagar Univ, Dept Phys, Kolkata 721102, India; [Ghosh, Mrittika] West Bengal State Univ WBSU, Acharya Prafulla Chandra Coll, Kolkata 700126, India; [Chandra, Swarniv] Govt Gen Degree Coll Kushmandi, Phys Dept, Dakshin Dinajpur 733121, India; [Chandra, Swarniv] Inst Nat Sci &amp; Appl Technol, Kolkata 700032, India</t>
  </si>
  <si>
    <t>Guru Nanak Dev University; Vidyasagar University; West Bengal State University</t>
  </si>
  <si>
    <t>Chandra, S (corresponding author), Govt Gen Degree Coll Kushmandi, Phys Dept, Dakshin Dinajpur 733121, India.</t>
  </si>
  <si>
    <t>0093-3813</t>
  </si>
  <si>
    <t>1939-9375</t>
  </si>
  <si>
    <t>10.1109/TPS.2022.3148183</t>
  </si>
  <si>
    <t>Physics, Fluids &amp; Plasmas</t>
  </si>
  <si>
    <t>Ghosh, Sujay; Das, Naveen</t>
  </si>
  <si>
    <t>Corporate Social Responsibility in the Time of Pandemic: An Indian Overview</t>
  </si>
  <si>
    <t>COVID-19, THE GLOBAL SOUTH AND THE PANDEMIC'S DEVELOPMENT IMPACT</t>
  </si>
  <si>
    <t>[Ghosh, Sujay] Vidyasagar Univ, Polit Sci, Midnapore, India; [Ghosh, Sujay] Uluberia Coll, Howrah, India; [Ghosh, Sujay] Univ Calcutta, Kolkata, India; [Das, Naveen] Adamas Univ, Sch Business &amp; Econ, Kolkata, India; [Das, Naveen] Adamas Univ, Kolkata, India; [Das, Naveen] IBS Business Sch, Hyderabad, Telangana, India; [Das, Naveen] IBS Business Sch, Kolkata, India; [Das, Naveen] Indian Sch Business, Hyderabad, Telangana, India; [Das, Naveen] NSHM Knowledge Campus, Sch Business &amp; Management, Kolkata, India</t>
  </si>
  <si>
    <t>Vidyasagar University; University of Calcutta; Indian School of Business (ISB)</t>
  </si>
  <si>
    <t>Ghosh, S (corresponding author), Vidyasagar Univ, Polit Sci, Midnapore, India.</t>
  </si>
  <si>
    <t>BRISTOL UNIV PR</t>
  </si>
  <si>
    <t>BRISTOL</t>
  </si>
  <si>
    <t>1-9 OLD PARK HILL, BRISTOL, BS2 8BB, ENGLAND</t>
  </si>
  <si>
    <t>Development Studies; Public, Environmental &amp; Occupational Health; Public Administration</t>
  </si>
  <si>
    <t>Guchhait, Kartik Chandra; Manna, Tuhin; Barai, Manas; Karmakar, Monalisha; Nandi, Sourav Kumar; Jana, Debarati; Dey, Aditi; Panda, Suman; Raul, Priyanka; Patra, Anuttam; Bhattacharya, Rittwika; Chatterjee, Subhrangsu; Panda, Amiya Kumar; Ghosh, Chandradipa</t>
  </si>
  <si>
    <t>Antibiofilm and anticancer activities of unripe and ripe Azadirachta indica (neem) seed extracts</t>
  </si>
  <si>
    <t>BMC COMPLEMENTARY MEDICINE AND THERAPIES</t>
  </si>
  <si>
    <t>[Guchhait, Kartik Chandra; Manna, Tuhin; Karmakar, Monalisha; Jana, Debarati; Dey, Aditi; Raul, Priyanka; Ghosh, Chandradipa] Vidyasagar Univ, Dept Human Physiol, Midnapore 721102, W Bengal, India; [Barai, Manas; Panda, Amiya Kumar] Vidyasagar Univ, Dept Chem, Midnapore 721102, W Bengal, India; [Nandi, Sourav Kumar; Bhattacharya, Rittwika] Netaji Subhas Chandra Bose Canc Res Inst, Dept Mol Biol, 3081 Nayabad, Kolkata 700094, W Bengal, India; [Panda, Suman; Chatterjee, Subhrangsu] Bose Inst, Dept Biophys, P-1-12 CIT Rd, Kolkata 700054, W Bengal, India; [Patra, Anuttam] Lulea Univ Technol, Chem Interfaces Grp, SE-97187 Lulea, Sweden; [Panda, Amiya Kumar] Sadhu Ram Chand Murmu Univ Jhargram, Jhargram 721507, W Bengal, India</t>
  </si>
  <si>
    <t>Vidyasagar University; Vidyasagar University; Department of Science &amp; Technology (India); Bose Institute; Lulea University of Technology</t>
  </si>
  <si>
    <t>Ghosh, C (corresponding author), Vidyasagar Univ, Dept Human Physiol, Midnapore 721102, W Bengal, India.</t>
  </si>
  <si>
    <t>2662-7671</t>
  </si>
  <si>
    <t>10.1186/s12906-022-03513-4</t>
  </si>
  <si>
    <t>Integrative &amp; Complementary Medicine</t>
  </si>
  <si>
    <t>Das, Pulakesh; Panda, Rajendra Mohan; Dash, Padmanava; Jana, Anustup; Jana, Avijit; Ray, Debabrata; Tripathi, Poonam; Kolluru, Venkatesh</t>
  </si>
  <si>
    <t>Multi-Decadal Mapping and Climate Modelling Indicates Eastward Rubber Plantation Expansion in India</t>
  </si>
  <si>
    <t>[Das, Pulakesh] World Resources Inst India, Sustainable Landscapes &amp; Restorat, New Delhi 110016, India; [Das, Pulakesh; Jana, Anustup; Jana, Avijit] Vidyasagar Univ, Dept Remote Sensing &amp; GIS, Midnapore 721102, India; [Panda, Rajendra Mohan] Mississippi State Univ, Geosyst Res Inst, Mississippi State, MS 39759 USA; [Dash, Padmanava] Mississippi State Univ, Dept Geosci, Mississippi State, MS 39762 USA; [Ray, Debabrata] Rubber Res Inst India, Reg Res Stn, Agartala 799006, India; [Tripathi, Poonam] Int Ctr Integrated Mt Dev, Kathmandu 44700, Nepal; [Kolluru, Venkatesh] Univ South Dakota, Dept Sustainabil &amp; Environm, Vermillion, SD 57069 USA</t>
  </si>
  <si>
    <t>Vidyasagar University; Mississippi State University; Mississippi State University; University of South Dakota</t>
  </si>
  <si>
    <t>Dash, P (corresponding author), Mississippi State Univ, Dept Geosci, Mississippi State, MS 39762 USA.</t>
  </si>
  <si>
    <t>10.3390/su14137923</t>
  </si>
  <si>
    <t>Dey, Surya Kanta; Pradhan, Ananya; Roy, Tamanna; Das, Subhasis; Chattopadhyay, Dipankar; Choudhury, Sujata Maiti</t>
  </si>
  <si>
    <t>Biogenic polymer-encapsulated diosgenin nanoparticles: Biodistribution, pharmacokinetics, cellular internalization, and anticancer potential in breast cancer cells and tumor xenograft</t>
  </si>
  <si>
    <t>JOURNAL OF DRUG DELIVERY SCIENCE AND TECHNOLOGY</t>
  </si>
  <si>
    <t>[Dey, Surya Kanta; Pradhan, Ananya; Roy, Tamanna; Choudhury, Sujata Maiti] Vidyasagar Univ, Dept Human Physiol, Biochem Mol Endocrinol &amp; Reprod Physiol Lab, Midnapore 721102, West Bengal, India; [Das, Subhasis] Univ Illinois, Coll Med, Dept Surg, Chicago, IL 60612 USA; [Chattopadhyay, Dipankar] Univ Calcutta, Dept Polymer Sci &amp; Technol, 92 APC Rd, Kolkata 700009, West Bengal, India</t>
  </si>
  <si>
    <t>Vidyasagar University; University of Illinois System; University of Illinois Chicago; University of Illinois Chicago Hospital; University of Calcutta</t>
  </si>
  <si>
    <t>Choudhury, SM (corresponding author), Vidyasagar Univ, Dept Human Physiol, Biochem Mol Endocrinol &amp; Reprod Physiol Lab, Midnapore 721102, West Bengal, India.</t>
  </si>
  <si>
    <t>1773-2247</t>
  </si>
  <si>
    <t>2588-8943</t>
  </si>
  <si>
    <t>10.1016/j.jddst.2022.103743</t>
  </si>
  <si>
    <t>Hussain, S. Satham; Durga, N.; Hossein, Rahmonlou; Ganesh, Ghorai; Oscar, Castillo</t>
  </si>
  <si>
    <t>New Concepts on Quadripartitioned Single-Valued Neutrosophic Graph with Real-Life Application</t>
  </si>
  <si>
    <t>[Hussain, S. Satham] Jamal Mohamed Coll Autonomous, PG &amp; Res Dept Math, Tiruchirappalli 620020, Tamil Nadu, India; [Durga, N.] Vellore Inst Technol, Div Math, Sch Adv Sci, Chennai Campus, Chennai 600127, Tamil Nadu, India; [Hossein, Rahmonlou] Univ Mazandaran, Dept Math, Babolsar 4818839487, Iran; [Ganesh, Ghorai] Vidyasagar Univ, Dept Appl Math Oceanol &amp; Comp Programming, Midnapore 721102, India; [Oscar, Castillo] Tijuana Inst Technol, Dept Math, Tijuana 610101, Mexico</t>
  </si>
  <si>
    <t>Jamal Mohamed College; Vellore Institute of Technology (VIT); VIT Chennai; University of Mazandaran; Vidyasagar University</t>
  </si>
  <si>
    <t>Hussain, SS (corresponding author), Jamal Mohamed Coll Autonomous, PG &amp; Res Dept Math, Tiruchirappalli 620020, Tamil Nadu, India.</t>
  </si>
  <si>
    <t>10.1007/s40815-021-01205-8</t>
  </si>
  <si>
    <t>Patra, Apu; Sahay, Osheen; Mahish, Manas Kumar; Das, Mahua Rani; Saren, Dama; Paul, Aparup; Vojtisek, Pavel; Santra, Manas Kumar; Manna, Subal Chandra</t>
  </si>
  <si>
    <t>Linear dicarboxylato and tridentate chelating ligands coordinated Cu(II) complexes: Syntheses, crystal structures, protein binding and cytotoxicity studies</t>
  </si>
  <si>
    <t>[Patra, Apu; Mahish, Manas Kumar; Saren, Dama; Paul, Aparup; Manna, Subal Chandra] Vidyasagar Univ, Dept Chem, Midnapore 721102, W Bengal, India; [Sahay, Osheen; Das, Mahua Rani; Santra, Manas Kumar] Natl Ctr Cell Sci, NCCS Complex,Pune Univ Campus Ganeshkhind, Pune 411007, Maharashtra, India; [Vojtisek, Pavel] Charles Univ Prague, Dept Inorgan Chem, Prague 12843 2, Czech Republic</t>
  </si>
  <si>
    <t>Vidyasagar University; Department of Biotechnology (DBT) India; National Centre for Cell Science, Pune (NCCS); Charles University Prague</t>
  </si>
  <si>
    <t>Manna, SC (corresponding author), Vidyasagar Univ, Dept Chem, Midnapore 721102, W Bengal, India.;Santra, MK (corresponding author), Natl Ctr Cell Sci, NCCS Complex,Pune Univ Campus Ganeshkhind, Pune 411007, Maharashtra, India.</t>
  </si>
  <si>
    <t>10.1016/j.poly.2022.115888</t>
  </si>
  <si>
    <t>Gayen, Bijoy Krishna; Dutta, Dipanwita; Acharya, Prasenjit; Sreekesh, S.; Kulshrestha, Umesh Chandra; Acharya, Nachiketa</t>
  </si>
  <si>
    <t>Exploring the effect of waterbodies coupled with other environmental parameters to model PM2.5 over Delhi-NCT in northwest India</t>
  </si>
  <si>
    <t>ATMOSPHERIC POLLUTION RESEARCH</t>
  </si>
  <si>
    <t>[Gayen, Bijoy Krishna; Dutta, Dipanwita] Vidyasagar Univ, Dept Remote Sensing, Midnapore, W Bengal, India; [Gayen, Bijoy Krishna; Dutta, Dipanwita] Vidyasagar Univ, GIS, Midnapore, W Bengal, India; [Acharya, Prasenjit] Vidyasagar Univ, Dept Geog, Midnapore, W Bengal, India; [Sreekesh, S.] Jawaharlal Nehru Univ, Ctr Study Reg Dev, Sch Social Sci, New Delhi, India; [Kulshrestha, Umesh Chandra] Jawaharlal Nehru Univ, Sch Environm Sci, New Delhi, India; [Acharya, Nachiketa] Univ Colorado Boulder, CIRES, Boulder, CO USA; [Acharya, Nachiketa] NOAA Phys Sci Lab, Boulder, CO USA</t>
  </si>
  <si>
    <t>Vidyasagar University; Vidyasagar University; Vidyasagar University; Jawaharlal Nehru University, New Delhi; Jawaharlal Nehru University, New Delhi; University of Colorado System; University of Colorado Boulder</t>
  </si>
  <si>
    <t>Acharya, P (corresponding author), Vidyasagar Univ, Dept Geog, Midnapore, W Bengal, India.</t>
  </si>
  <si>
    <t>TURKISH NATL COMMITTEE AIR POLLUTION RES &amp; CONTROL-TUNCAP</t>
  </si>
  <si>
    <t>BUCA</t>
  </si>
  <si>
    <t>DOKUZ EYLUL UNIV, DEPT ENVIRONMENTAL ENGINEERING, TINAZTEPE CAMPUS, BUCA, IZMIR 35160, Turkiye</t>
  </si>
  <si>
    <t>1309-1042</t>
  </si>
  <si>
    <t>10.1016/j.apr.2022.101614</t>
  </si>
  <si>
    <t>Dutta, Kunal; Shityakov, Sergey; Zhu, Wei; Khalifa, Ibrahim</t>
  </si>
  <si>
    <t>High-risk meat and fish cooking methods of polycyclic aromatic hydrocarbons formation and its avoidance strategies</t>
  </si>
  <si>
    <t>FOOD CONTROL</t>
  </si>
  <si>
    <t>[Dutta, Kunal] Vidyasagar Univ, Dept Human Physiol, Midnapore 721102, West Bengal, India; [Shityakov, Sergey] ITMO Univ, Infochemistry Sci Ctr, Lab Chemoinformat, St Petersburg, Russia; [Zhu, Wei] Huazhong Agr Univ, Coll Food Sci &amp; Technol, Key Lab Environm Correlat Food Sci, Minist Educ, Wuhan 430070, Peoples R China; [Khalifa, Ibrahim] Benha Univ, Fac Agr, Food Technol Dept, Moshtohor 13736, Egypt</t>
  </si>
  <si>
    <t>Vidyasagar University; ITMO University; Huazhong Agricultural University; Egyptian Knowledge Bank (EKB); Benha University</t>
  </si>
  <si>
    <t>Dutta, K (corresponding author), Vidyasagar Univ, Dept Human Physiol, Midnapore 721102, West Bengal, India.</t>
  </si>
  <si>
    <t>0956-7135</t>
  </si>
  <si>
    <t>1873-7129</t>
  </si>
  <si>
    <t>10.1016/j.foodcont.2022.109253</t>
  </si>
  <si>
    <t>Bhattacharya, Manojit; Ghosh, Pratik; Patra, Prasanta; Mallick, Bidyut; Lee, Sang-Soo; Chakraborty, Chiranjib; Sharma, Ashish Ranjan; Patra, Bidhan Chandra</t>
  </si>
  <si>
    <t>TN strain proteome mediated therapeutic target mapping and multi-epitopic peptide-based vaccine development for Mycobacterium leprae</t>
  </si>
  <si>
    <t>INFECTION GENETICS AND EVOLUTION</t>
  </si>
  <si>
    <t>[Bhattacharya, Manojit] Fakir Mohan Univ, Dept Zool, Balasore 756020, Odisha, India; [Lee, Sang-Soo; Sharma, Ashish Ranjan] Hallym Univ, Chuncheon Sacred Heart Hosp, Inst Skeletal Aging &amp; Orthped Surg, Chuncheon Si 24252, Gangwon Do, South Korea; [Ghosh, Pratik; Patra, Prasanta; Patra, Bidhan Chandra] Vidyasagar Univ, Dept Zool, Midnapore 721102, W Bengal, India; [Mallick, Bidyut] Galgotias Coll Engn &amp; Technol, Dept Appl Sci, Knowledge Pk II, Greater Noida 201306, India; [Chakraborty, Chiranjib] Adamas Univ, Sch Life Sci &amp; Biotechnol, Dept Biotechnol, Barasat Barrackpore Rd, Kolkata 700126, W Bengal, India</t>
  </si>
  <si>
    <t>Fakir Mohan University; Hallym University; Vidyasagar University; Galgotias College of Engineering &amp; Technology (GCET)</t>
  </si>
  <si>
    <t>Lee, SS (corresponding author), Hallym Univ, Chuncheon Sacred Heart Hosp, Inst Skeletal Aging &amp; Orthped Surg, Chuncheon Si 24252, Gangwon Do, South Korea.;Chakraborty, C (corresponding author), Adamas Univ, Sch Life Sci &amp; Biotechnol, Dept Biotechnol, Barasat Barrackpore Rd, Kolkata 700126, W Bengal, India.</t>
  </si>
  <si>
    <t>1567-1348</t>
  </si>
  <si>
    <t>1567-7257</t>
  </si>
  <si>
    <t>10.1016/j.meegid.2022.105245</t>
  </si>
  <si>
    <t>Infectious Diseases</t>
  </si>
  <si>
    <t>Ghosh, Pratik; Bhattacharya, Manojit; Patra, Prasanta; Sharma, Garima; Patra, Bidhan Chandra; Lee, Sang-Soo; Sharma, Ashish Ranjan; Chakraborty, Chiranjib</t>
  </si>
  <si>
    <t>Evaluation and Designing of Epitopic-Peptide Vaccine Against Bunyamwera orthobunyavirus Using M-Polyprotein Target Sequences</t>
  </si>
  <si>
    <t>[Ghosh, Pratik; Patra, Prasanta; Patra, Bidhan Chandra] Vidyasagar Univ, Dept Zool, Midnapore 721102, W Bengal, India; [Bhattacharya, Manojit] Fakir Mohan Univ, Dept Zool, Balasore 756020, Odisha, India; [Sharma, Garima] Kangwon Natl Univ, Coll Pharm, Neuropsychopharmacol &amp; Toxicol Program, Chuncheon Si, South Korea; [Lee, Sang-Soo; Sharma, Ashish Ranjan] Hallym Univ, Inst Skeletal Aging &amp; Orthoped Surg, Chuncheon Sacred Heart Hosp, Chuncheon Si 24252, Gangwon Do, South Korea; [Chakraborty, Chiranjib] Adamas Univ, Sch Life Sci &amp; Biotechnol, Dept Biotechnol, Barasat Barrackpore Rd, Kolkata 700126, W Bengal, India</t>
  </si>
  <si>
    <t>Vidyasagar University; Fakir Mohan University; Kangwon National University; Hallym University</t>
  </si>
  <si>
    <t>Sharma, AR (corresponding author), Hallym Univ, Inst Skeletal Aging &amp; Orthoped Surg, Chuncheon Sacred Heart Hosp, Chuncheon Si 24252, Gangwon Do, South Korea.;Chakraborty, C (corresponding author), Adamas Univ, Sch Life Sci &amp; Biotechnol, Dept Biotechnol, Barasat Barrackpore Rd, Kolkata 700126, W Bengal, India.</t>
  </si>
  <si>
    <t>10.1007/s10989-021-10322-9</t>
  </si>
  <si>
    <t>Mohammad, Lal; Mondal, Ismail; Bandyopadhyay, Jatisankar; Pham, Quoc Bao; Nguyen, Xuan Cuong; Dinh, Cham Dao; Al-Quraishi, Ayad M. Fadhil</t>
  </si>
  <si>
    <t>Assessment of spatio-temporal trends of satellite-based aerosol optical depth using Mann-Kendall test and Sen's slope estimator model</t>
  </si>
  <si>
    <t>GEOMATICS NATURAL HAZARDS &amp; RISK</t>
  </si>
  <si>
    <t>[Mohammad, Lal; Bandyopadhyay, Jatisankar] Vidyasagar Univ, Ctr Environm Studies, Midnapore, W Bengal, India; [Mohammad, Lal; Bandyopadhyay, Jatisankar] Vidyasagar Univ, Dept Remote Sensing &amp; GIS, Midnapore, W Bengal, India; [Mondal, Ismail] Univ Calcutta, Dept Marine Sci, Kolkata, India; [Pham, Quoc Bao] Univ Silesia Katowice, Inst Earth Sci, Fac Nat Sci, Sosnowiec, Poland; [Nguyen, Xuan Cuong] Duy Tan Univ, Inst Res &amp; Dev, Ctr Adv Chem, Da Nang, Vietnam; [Nguyen, Xuan Cuong] Duy Tan Univ, Fac Environm Chem Engn, Da Nang, Vietnam; [Dinh, Cham Dao] Vietnam Acad Sci &amp; Technol, Inst Geog, Hanoi, Vietnam; [Dinh, Cham Dao] Vietnam Acad Sci &amp; Technol, Grad Univ Sci &amp; Technol, Hanoi, Vietnam; [Al-Quraishi, Ayad M. Fadhil] Tishk Int Univ, Petr &amp; Min Engn Dept, Fac Engn, Erbil, Iraq</t>
  </si>
  <si>
    <t>Vidyasagar University; Vidyasagar University; University of Calcutta; University of Silesia in Katowice; Duy Tan University; Duy Tan University; Vietnam Academy of Science &amp; Technology (VAST); Vietnam Academy of Science &amp; Technology (VAST); Tishk International University</t>
  </si>
  <si>
    <t>Nguyen, XC (corresponding author), Duy Tan Univ, Inst Res &amp; Dev, Ctr Adv Chem, Da Nang, Vietnam.;Nguyen, XC (corresponding author), Duy Tan Univ, Fac Environm Chem Engn, Da Nang, Vietnam.</t>
  </si>
  <si>
    <t>1947-5705</t>
  </si>
  <si>
    <t>1947-5713</t>
  </si>
  <si>
    <t>10.1080/19475705.2022.2070552</t>
  </si>
  <si>
    <t>Geosciences, Multidisciplinary; Meteorology &amp; Atmospheric Sciences; Remote Sensing; Water Resources</t>
  </si>
  <si>
    <t>Geology; Meteorology &amp; Atmospheric Sciences; Remote Sensing; Water Resources</t>
  </si>
  <si>
    <t>Hor, Papan Kumar; Pal, Shilpee; Mondal, Joy; Halder, Suman Kumar; Ghosh, Kuntal; Santra, Sourav; Ray, Mousumi; Goswami, Debabrata; Chakrabarti, Sudipta; Singh, Somnath; Dwivedi, Sanjai K.; Tako, Miklos; Bera, Debabrata; Mondal, Keshab Chandra</t>
  </si>
  <si>
    <t>Antiobesity, Antihyperglycemic, and Antidepressive Potentiality of Rice Fermented Food Through Modulation of Intestinal Microbiota</t>
  </si>
  <si>
    <t>[Hor, Papan Kumar; Mondal, Joy; Halder, Suman Kumar; Ray, Mousumi; Goswami, Debabrata; Mondal, Keshab Chandra] Vidyasagar Univ, Dept Microbiol, Midnapore, India; [Pal, Shilpee; Santra, Sourav; Mondal, Keshab Chandra] Vidyasagar Univ, Bioinformat Infrastructure Facil Ctr, Dept Microbiol, Midnapore, India; [Ghosh, Kuntal; Chakrabarti, Sudipta] Midnapore City Coll, Dept Biol Sci, Midnapore, India; [Singh, Somnath] Def Inst Physiol &amp; Allied Sci, Div Nutr, New Delhi, India; [Dwivedi, Sanjai K.] Def Res &amp; Dev Org, Def Res Lab, Tezpur, India; [Tako, Miklos] Univ Szeged, Fac Sci &amp; Informat, Dept Microbiol, Szeged, Hungary; [Bera, Debabrata] Jadavpur Univ, Dept Food Technol &amp; Biochem Engn, Kolkata, India</t>
  </si>
  <si>
    <t>Vidyasagar University; Vidyasagar University; Defence Research &amp; Development Organisation (DRDO); Defence Institute of Physiology &amp; Allied Sciences (DIPAS); Defence Research &amp; Development Organisation (DRDO); Defence Research Laboratory (DRL); Szeged University; Jadavpur University</t>
  </si>
  <si>
    <t>Mondal, KC (corresponding author), Vidyasagar Univ, Dept Microbiol, Midnapore, India.;Mondal, KC (corresponding author), Vidyasagar Univ, Bioinformat Infrastructure Facil Ctr, Dept Microbiol, Midnapore, India.</t>
  </si>
  <si>
    <t>10.3389/fmicb.2022.794503</t>
  </si>
  <si>
    <t>Green Accepted, Green Published, gold</t>
  </si>
  <si>
    <t>Mabhai, Subhabrata; Dolai, Malay; Dey, Surya Kanta; Choudhury, Sujata Maiti; Das, Bhriguram; Dey, Satyajit; Jana, Atanu; Banerjee, Deb Ranjan</t>
  </si>
  <si>
    <t>A naphthalene-based azo armed molecular framework for selective sensing of Al3+</t>
  </si>
  <si>
    <t>[Mabhai, Subhabrata] Mahishadal Raj Coll, Dept Chem, Mahishadal 721628, W Bengal, India; [Mabhai, Subhabrata; Das, Bhriguram; Dey, Satyajit] Tamralipta Mahavidyalaya, Dept Chem, East Midnapore 721636, W Bengal, India; [Mabhai, Subhabrata; Banerjee, Deb Ranjan] Natl Inst Technol, Dept Chem, Durgapur 713209, W Bengal, India; [Dolai, Malay] Prabhat Kumar Coll, Dept Chem, Purba Medinipur 721401, India; [Dey, Surya Kanta; Choudhury, Sujata Maiti] Vidyasagar Univ, Dept Human Physiol Commun Hlth, Medinipur 721102, W Bengal, India; [Das, Bhriguram] Vidyasagar Univ, Dept Chem, Medinipur 721102, W Bengal, India; [Jana, Atanu] Dongguk Univ, Div Phys &amp; Semicond Sci, Seoul, South Korea</t>
  </si>
  <si>
    <t>National Institute of Technology (NIT System); National Institute of Technology Durgapur; Vidyasagar University; Vidyasagar University; Dongguk University</t>
  </si>
  <si>
    <t>Dey, S (corresponding author), Tamralipta Mahavidyalaya, Dept Chem, East Midnapore 721636, W Bengal, India.;Banerjee, DR (corresponding author), Natl Inst Technol, Dept Chem, Durgapur 713209, W Bengal, India.;Jana, A (corresponding author), Dongguk Univ, Div Phys &amp; Semicond Sci, Seoul, South Korea.</t>
  </si>
  <si>
    <t>10.1039/d1nj05869j</t>
  </si>
  <si>
    <t>Science Citation Index Expanded (SCI-EXPANDED); Index Chemicus (IC)</t>
  </si>
  <si>
    <t>Fareed, Muhammad Mazhar; Dutta, Kunal; Dandekar, Thomas; Tarabonda, Herman; Skorb, Ekaterina, V; Shityakov, Sergey</t>
  </si>
  <si>
    <t>In silico investigation of nonsynonymous single nucleotide polymorphisms in BCL2 apoptosis regulator gene to design novel protein-based drugs against cancer</t>
  </si>
  <si>
    <t>JOURNAL OF CELLULAR BIOCHEMISTRY</t>
  </si>
  <si>
    <t>[Fareed, Muhammad Mazhar] Univ Verona, Sch Sci &amp; Engn, Dept Comp Sci, Verona, Italy; [Dutta, Kunal] Vidyasagar Univ, Dept Human Physiol, Midnapore, W Bengal, India; [Dandekar, Thomas] Univ Wurzburg, Bioctr, Dept Bioinformat, Wurzburg, Germany; [Tarabonda, Herman; Skorb, Ekaterina, V; Shityakov, Sergey] ITMO Univ, Infochem Sci Ctr, Lab Chemoinformat, St Petersburg, Russia</t>
  </si>
  <si>
    <t>University of Verona; Vidyasagar University; University of Wurzburg; ITMO University</t>
  </si>
  <si>
    <t>Fareed, MM (corresponding author), Univ Verona, Sch Sci &amp; Engn, Dept Comp Sci, Verona, Italy.;Shityakov, S (corresponding author), ITMO Univ, Infochem Sci Ctr, Lab Chemoinformat, St Petersburg, Russia.</t>
  </si>
  <si>
    <t>0730-2312</t>
  </si>
  <si>
    <t>1097-4644</t>
  </si>
  <si>
    <t>10.1002/jcb.30330</t>
  </si>
  <si>
    <t>Biochemistry &amp; Molecular Biology; Cell Biology</t>
  </si>
  <si>
    <t>Das, Bhriguram; Pakrashy, Sourav; Das, Gopal Chandra; Das, Upasana; Alasmary, Fatmah Ali; Wabaidur, Saikh Mohammad; Islam, Md Ataul; Dolai, Malay</t>
  </si>
  <si>
    <t>Fashionable Co-operative Sensing of Bivalent Zn2+ and Cd2+ in Attendance of OAc- by Use of Simple Sensor: Exploration of Molecular Logic Gate and Docking Studies</t>
  </si>
  <si>
    <t>[Das, Bhriguram] Vidyasagar Univ, Dept Chem, Paschim Medinipur 721102, WB, India; [Pakrashy, Sourav; Das, Gopal Chandra; Das, Upasana; Dolai, Malay] Prabhat Kumar Coll, Dept Chem, Purba Medinipur 721404, WB, India; [Alasmary, Fatmah Ali; Wabaidur, Saikh Mohammad] King Saud Univ, Coll Sci, Dept Chem, Riyadh 11451, Saudi Arabia; [Islam, Md Ataul] Univ Manchester, Sch Hlth Sci, Div Pharm &amp; Optometry, Manchester, Lancs, England; [Das, Bhriguram] Mahammadpur Satya Smriti Sikshaniketan, Purbamedinipur 721632, WB, India</t>
  </si>
  <si>
    <t>Vidyasagar University; King Saud University; University of Manchester</t>
  </si>
  <si>
    <t>Dolai, M (corresponding author), Prabhat Kumar Coll, Dept Chem, Purba Medinipur 721404, WB, India.</t>
  </si>
  <si>
    <t>10.1007/s10895-022-02980-9</t>
  </si>
  <si>
    <t>Patra, Apu; Carrella, Luca M.; Saren, Dama; Mahish, Manas Kumar; Zangrando, Ennio; Puschmann, Horst; Rentschler, Eva; Manna, Subal Chandra</t>
  </si>
  <si>
    <t>Carboxylato- and squarato-bridged dinuclear/tetranuclear Cu(II) complexes: Synthesis, magnetic property, and protein binding studies</t>
  </si>
  <si>
    <t>APPLIED ORGANOMETALLIC CHEMISTRY</t>
  </si>
  <si>
    <t>[Patra, Apu; Saren, Dama; Mahish, Manas Kumar; Manna, Subal Chandra] Vidyasagar Univ, Dept Chem, Midnapore 721102, W Bengal, India; [Carrella, Luca M.; Rentschler, Eva] Johannes Gutenberg Univ Mainz, Dept Chem, D-55128 Mainz, Germany; [Zangrando, Ennio] Univ Trieste, Dept Chem &amp; Pharmaceut Sci, Trieste, Italy; [Puschmann, Horst] Univ Durham, Dept Chem, Durham, England</t>
  </si>
  <si>
    <t>Vidyasagar University; Johannes Gutenberg University of Mainz; University of Trieste; Durham University</t>
  </si>
  <si>
    <t>0268-2605</t>
  </si>
  <si>
    <t>1099-0739</t>
  </si>
  <si>
    <t>10.1002/aoc.6880</t>
  </si>
  <si>
    <t>Chemistry, Applied; Chemistry, Inorganic &amp; Nuclear</t>
  </si>
  <si>
    <t>Bera, Dipankar; Das Chatterjee, Nilanjana; Mumtaz, Faisal; Dinda, Santanu; Ghosh, Subrata; Zhao, Na; Bera, Sudip; Tariq, Aqil</t>
  </si>
  <si>
    <t>Integrated Influencing Mechanism of Potential Drivers on Seasonal Variability of LST in Kolkata Municipal Corporation, India</t>
  </si>
  <si>
    <t>LAND</t>
  </si>
  <si>
    <t>[Bera, Dipankar; Das Chatterjee, Nilanjana; Dinda, Santanu; Ghosh, Subrata; Bera, Sudip] Vidyasagar Univ, Dept Geog, Midnapore 721102, India; [Mumtaz, Faisal] Chinese Acad Sci, Aerosp Informat Res Inst, State Key Lab Remote Sensing Sci, Beijing 100101, Peoples R China; [Zhao, Na] Chinese Acad Sci, Inst Geog Sci &amp; Nat Resources Res, State Key Lab Resources &amp; Environm Informat Syst, Beijing 100101, Peoples R China; [Tariq, Aqil] Wuhan Univ, State Key Lab Informat Engn Surveying Mapping &amp; R, Wuhan 430072, Peoples R China; [Tariq, Aqil] Mississippi State Univ, Dept Wildlife Fisheries &amp; Aquaculture, 775 Stone Blvd, Starkville, MS 39762 USA</t>
  </si>
  <si>
    <t>Vidyasagar University; Chinese Academy of Sciences; Aerospace Information Research Institute, CAS; Chinese Academy of Sciences; Institute of Geographic Sciences &amp; Natural Resources Research, CAS; Wuhan University; Mississippi State University</t>
  </si>
  <si>
    <t>Mumtaz, F (corresponding author), Chinese Acad Sci, Aerosp Informat Res Inst, State Key Lab Remote Sensing Sci, Beijing 100101, Peoples R China.</t>
  </si>
  <si>
    <t>2073-445X</t>
  </si>
  <si>
    <t>10.3390/land11091461</t>
  </si>
  <si>
    <t>Environmental Studies</t>
  </si>
  <si>
    <t>Mahish, Manas Kumar; Carrella, Luca M.; Patra, Apu; Saren, Dama; Zangrando, Ennio; Vojtisek, Pavel; Rentschler, Eva; Manna, Subal Chandra</t>
  </si>
  <si>
    <t>Tryptophan moiety ligand based tri/tetranuclear Ni(II) complexes: syntheses, structure and magnetic properties</t>
  </si>
  <si>
    <t>[Mahish, Manas Kumar; Patra, Apu; Saren, Dama; Manna, Subal Chandra] Vidyasagar Univ, Dept Chem, Midnapore 721102, W Bengal, India; [Carrella, Luca M.; Rentschler, Eva] Johannes Gutenberg Univ Mainz, Dept Chem, D-55128 Mainz, Germany; [Zangrando, Ennio] Univ Trieste, Dept Chem &amp; Pharmaceut Sci, I-34127 Trieste, Italy; [Vojtisek, Pavel] Charles Univ Prague, Dept Inorgan Chem, Hlavova 2030-8, Prague 12843 2, Czech Republic</t>
  </si>
  <si>
    <t>Vidyasagar University; Johannes Gutenberg University of Mainz; University of Trieste; Charles University Prague</t>
  </si>
  <si>
    <t>10.1039/d2nj02467e</t>
  </si>
  <si>
    <t>Hashim, Bassim Mohammed; Al Maliki, Ali; Abd Alraheem, Esam; Al-Janabi, Ahmed Mohammed Sami; Halder, Bijay; Yaseen, Zaher Mundher</t>
  </si>
  <si>
    <t>Temperature and precipitation trend analysis of the Iraq Region under SRES scenarios during the twenty-first century</t>
  </si>
  <si>
    <t>THEORETICAL AND APPLIED CLIMATOLOGY</t>
  </si>
  <si>
    <t>[Hashim, Bassim Mohammed; Al Maliki, Ali; Abd Alraheem, Esam] Minist Sci &amp; Technol, Environm &amp; Water Directorate, Baghdad, Iraq; [Al-Janabi, Ahmed Mohammed Sami] Tishk Int Univ Erbil, Fac Engn, Dept Civil Engn, Erbil, Kurdistan Regio, Iraq; [Halder, Bijay] Vidyasgaar Univ, Dept Remote Sensing, Midnapore, India; [Halder, Bijay] Vidyasgaar Univ, GIS, Midnapore, India; [Yaseen, Zaher Mundher] Univ Southern Queensland, Sch Math Phys &amp; Comp, USQs Adv Data Analyt Res Grp, Toowoomba, Qld 4350, Australia; [Yaseen, Zaher Mundher] Al Ayen Univ, Sci Res Ctr, New Era &amp; Dev Civil Engn Res Grp, Thi Qar 64001, Iraq; [Yaseen, Zaher Mundher] Asia Univ, Coll Creat Design, Taichung, Taiwan; [Yaseen, Zaher Mundher] Univ Teknol MARA, Inst Big Data Analyt &amp; Artificial Intelligence IB, Shah Alam 40450, Selangor, Malaysia</t>
  </si>
  <si>
    <t>Iraq Ministry of Science &amp; Technology (MOST); Tishk International University; Vidyasagar University; Vidyasagar University; University of Southern Queensland; Al-Ayen University; Asia University Taiwan; Universiti Teknologi MARA</t>
  </si>
  <si>
    <t>Yaseen, ZM (corresponding author), Univ Southern Queensland, Sch Math Phys &amp; Comp, USQs Adv Data Analyt Res Grp, Toowoomba, Qld 4350, Australia.;Yaseen, ZM (corresponding author), Al Ayen Univ, Sci Res Ctr, New Era &amp; Dev Civil Engn Res Grp, Thi Qar 64001, Iraq.;Yaseen, ZM (corresponding author), Asia Univ, Coll Creat Design, Taichung, Taiwan.;Yaseen, ZM (corresponding author), Univ Teknol MARA, Inst Big Data Analyt &amp; Artificial Intelligence IB, Shah Alam 40450, Selangor, Malaysia.</t>
  </si>
  <si>
    <t>SPRINGER WIEN</t>
  </si>
  <si>
    <t>Vienna</t>
  </si>
  <si>
    <t>Prinz-Eugen-Strasse 8-10, A-1040 Vienna, AUSTRIA</t>
  </si>
  <si>
    <t>0177-798X</t>
  </si>
  <si>
    <t>1434-4483</t>
  </si>
  <si>
    <t>3-4</t>
  </si>
  <si>
    <t>10.1007/s00704-022-03976-y</t>
  </si>
  <si>
    <t>Pal, Sanjoy; Chowdhury, Trinath; Paria, Kishalay; Manna, Sounik; Parveen, Sana; Singh, Manjeet; Sharma, Pralay; Islam, Sk Saruk; Saadi, Sk Md Abu Imam; Mandal, Santi M.</t>
  </si>
  <si>
    <t>Brief survey on phytochemicals to prevent COVID-19</t>
  </si>
  <si>
    <t>JOURNAL OF THE INDIAN CHEMICAL SOCIETY</t>
  </si>
  <si>
    <t>[Pal, Sanjoy] Kultikari Kshirodamoyee Hgh Sch HS, Ghatal, West Bengal, India; [Chowdhury, Trinath; Mandal, Santi M.] Indian Inst Technol Kharagpur, Cent Res Fac, Kharagpur 721302, West Bengal, India; [Paria, Kishalay] Vidyasagar Univ, Dept Zool, Midnapore, West Bengal, India; [Manna, Sounik] Midnapore Coll Autonomous, Dept Microbiol, Midnapore, West Bengal, India; [Parveen, Sana; Singh, Manjeet; Sharma, Pralay] Natl Inst Homoeopathy, Kolkata, India; [Islam, Sk Saruk] Bidhan Chandra Krishi Viswavidyalaya, Dept Plant Pathol, Mohanpur 741235, West Bengal, India; [Saadi, Sk Md Abu Imam] Aliah Univ, Dept Biol Sci, IIA-27, Kolkata 700160, West Bengal, India; [Mandal, Santi M.] Indian Inst Technol, Cent Res Facil, Kharagpur 721302, India</t>
  </si>
  <si>
    <t>Indian Institute of Technology System (IIT System); Indian Institute of Technology (IIT) - Kharagpur; Vidyasagar University; Midnapore College; Bidhan Chandra Agricultural University; Aliah University; Indian Institute of Technology System (IIT System); Indian Institute of Technology (IIT) - Kharagpur</t>
  </si>
  <si>
    <t>Mandal, SM (corresponding author), Indian Inst Technol, Cent Res Facil, Kharagpur 721302, India.</t>
  </si>
  <si>
    <t>RADARWEG 29a, 1043 NX AMSTERDAM, NETHERLANDS</t>
  </si>
  <si>
    <t>0019-4522</t>
  </si>
  <si>
    <t>10.1016/j.jics.2021.100244</t>
  </si>
  <si>
    <t>Maiti, Arabinda; Acharya, Prasenjit; Sannigrahi, Srikanta; Zhang, Qi; Bar, Somnath; Chakraborti, Suman; Gayen, Bijoy K.; Barik, Gunadhar; Ghosh, Surajit; Punia, Milap</t>
  </si>
  <si>
    <t>Mapping active paddy rice area over monsoon asia using time-series Sentinel-2 images in Google earth engine; a case study over lower gangetic plain</t>
  </si>
  <si>
    <t>[Maiti, Arabinda; Acharya, Prasenjit; Barik, Gunadhar] Vidyasagar Univ, Dept Geog, Midnapore, W Bengal, India; [Sannigrahi, Srikanta] Univ Coll Dublin Richview, Sch Architecture Planning &amp; Environm Policy, Dublin, Ireland; [Zhang, Qi] Boston Univ, Dept Earth &amp; Environm, Boston, MA 02215 USA; [Zhang, Qi] Boston Univ, Frederick S Pardee Ctr Study Longer Range Future, Frederick S Pardee Sch Global Studies, Boston, MA 02215 USA; [Bar, Somnath] Cent Univ Jharkhand, Sch Nat Resource Management, Dept Geoinformat, Ranchi, Bihar, India; [Chakraborti, Suman; Punia, Milap] Jawaharlal Nehru Univ, Ctr Study Reg Dev, Delhi, India; [Gayen, Bijoy K.] Vidyasagar Univ, Dept Remote Sensing, Midnapore, W Bengal, India; [Ghosh, Surajit] Int Water Management Inst IWMI, Colombo, Sri Lanka</t>
  </si>
  <si>
    <t>Vidyasagar University; University College Dublin; Boston University; Boston University; Central University of Jharkhand; Jawaharlal Nehru University, New Delhi; Vidyasagar University; CGIAR; International Water Management Institute (IWMI)</t>
  </si>
  <si>
    <t>10.1080/10106049.2022.2032396</t>
  </si>
  <si>
    <t>Halder, Bijay; Bandyopadhyay, Jatisankar; Khedher, Khaled Mohamed; Fai, Chow Ming; Tangang, Fredolin; Yaseen, Zaher Mundher</t>
  </si>
  <si>
    <t>Delineation of urban expansion influences urban heat islands and natural environment using remote sensing and GIS-based in industrial area</t>
  </si>
  <si>
    <t>[Halder, Bijay; Bandyopadhyay, Jatisankar] Vidyasagar Univ, Dept Remote Sensing &amp; GIS, Midnapore, India; [Khedher, Khaled Mohamed] King Khalid Univ, Coll Engn, Dept Civil Engn, Abha 61421, Saudi Arabia; [Khedher, Khaled Mohamed] Mrezga Univ Campus, Dept Civil Engn, High Inst Technol Studies, Nabeul 8000, Tunisia; [Fai, Chow Ming] Monash Univ Malaysia, Sch Engn, Discipline Civil Engn, Jalan Lagoon Selatan, Bandar Sunway 47500, Selangor, Malaysia; [Tangang, Fredolin; Yaseen, Zaher Mundher] Univ Kebangsaan Malaysia, Fac Sci &amp; Technol, Dept Earth Sci &amp; Environm, Bangi 43600, Selangor, Malaysia; [Yaseen, Zaher Mundher] Al Ayen Univ, Sci Res Ctr, New Era &amp; Dev Civil Engn Res Grp, Thi Qar 64001, Iraq</t>
  </si>
  <si>
    <t>Vidyasagar University; King Khalid University; Monash University; Monash University Malaysia; Universiti Kebangsaan Malaysia; Al-Ayen University</t>
  </si>
  <si>
    <t>Yaseen, ZM (corresponding author), Univ Kebangsaan Malaysia, Fac Sci &amp; Technol, Dept Earth Sci &amp; Environm, Bangi 43600, Selangor, Malaysia.;Yaseen, ZM (corresponding author), Al Ayen Univ, Sci Res Ctr, New Era &amp; Dev Civil Engn Res Grp, Thi Qar 64001, Iraq.</t>
  </si>
  <si>
    <t>10.1007/s11356-022-20821-x</t>
  </si>
  <si>
    <t>Jana, Abhimanyu; Aher, Abhishek; Brandao, Paula; Sharda, Saphy; Bera, Pradip; Phadikar, Ujjwal; Manna, Sunil Kumar; Mahapatra, Ajit Kumar; Bera, Pulakesh</t>
  </si>
  <si>
    <t>Dissociation of a tripodal pyridyl-pyrazole ligand and assortment of metal complex: Synthesis, structure, DFT, thermal stability, cytotoxicity, DNA cleavage, and molecular docking studies</t>
  </si>
  <si>
    <t>[Jana, Abhimanyu; Bera, Pradip; Phadikar, Ujjwal; Manna, Sunil Kumar; Bera, Pulakesh] Vidyasagar Univ, Panskura Banamali Coll Autonomous, Dept Chem, Midnapore East 721152, West Bengal, India; [Aher, Abhishek; Sharda, Saphy; Manna, Sunil Kumar] Ctr DNA Fingerprinting &amp; Diagnost CDFD, Hyderabad 500039, India; [Brandao, Paula] Univ Aveiro, Dept Chem, CICECO, P-3810193 Aveiro, Portugal; [Jana, Abhimanyu; Mahapatra, Ajit Kumar] Indian Inst Engn Sci &amp; Technol, Dept Chem, Howrah 711103, West Bengal, India; [Aher, Abhishek; Sharda, Saphy] Reg Ctr Biotechnol, Grad Studies, Faridabad 121001, Haryana, India; [Bera, Pradip] Kandi Raj Coll, Dept Chem, Murshidabad 742137, West Bengal, India; [Manna, Sunil Kumar] Adjunct Fac, Reg Ctr Biotechnol, Faridabad 121001, Haryana, India</t>
  </si>
  <si>
    <t>Vidyasagar University; Department of Biotechnology (DBT) India; Centre for DNA Fingerprinting &amp; Diagnostics (CDFD); Universidade de Aveiro; Indian Institute of Engineering Science Technology Shibpur (IIEST); Department of Biotechnology (DBT) India; Regional Centre for Biotechnology; Department of Biotechnology (DBT) India; Regional Centre for Biotechnology</t>
  </si>
  <si>
    <t>Bera, P (corresponding author), Vidyasagar Univ, Panskura Banamali Coll Autonomous, Dept Chem, Midnapore East 721152, West Bengal, India.</t>
  </si>
  <si>
    <t>10.1016/j.molstruc.2022.132479</t>
  </si>
  <si>
    <t>Halder, Bijay; Banik, Papiya; Almohamad, Hussein; Al Dughairi, Ahmed Abdullah; Al-Mutiry, Motrih; Al Shahrani, Haya Falah; Abdo, Hazem Ghassan</t>
  </si>
  <si>
    <t>Land Suitability Investigation for Solar Power Plant Using GIS, AHP and Multi-Criteria Decision Approach: A Case of Megacity Kolkata, West Bengal, India</t>
  </si>
  <si>
    <t>[Halder, Bijay] Vidyasagar Univ, Dept Remote Sensing &amp; GIS, Midnapore 721102, India; [Banik, Papiya] Univ Calcutta, Dept Geog, Kolkata 700019, India; [Almohamad, Hussein; Al Dughairi, Ahmed Abdullah; Al Shahrani, Haya Falah] Qassim Univ, Coll Arab Language &amp; Social Studies, Dept Geog, Buraydah 51452, Saudi Arabia; [Al-Mutiry, Motrih] Princess Nourah Bint Abdulrahman Univ, Coll Arts, Dept Geog, Riyadh 11671, Saudi Arabia; [Abdo, Hazem Ghassan] Univ Tartous, Fac Arts &amp; Humanities, Geog Dept, POB 2147, Tartous, Syria; [Abdo, Hazem Ghassan] Damascus Univ, Fac Arts &amp; Humanities, Geog Dept, POB 30621, Damascus, Syria; [Abdo, Hazem Ghassan] Tishreen Univ, Arts &amp; Humanities Fac, Geog Dept, POB 30621, Latakia, Syria</t>
  </si>
  <si>
    <t>Vidyasagar University; University of Calcutta; Qassim University; Princess Nourah bint Abdulrahman University; Tartous University; Damascus University; Tishreen University</t>
  </si>
  <si>
    <t>Almohamad, H (corresponding author), Qassim Univ, Coll Arab Language &amp; Social Studies, Dept Geog, Buraydah 51452, Saudi Arabia.</t>
  </si>
  <si>
    <t>10.3390/su141811276</t>
  </si>
  <si>
    <t>Das, Bhriguram; Ghosh, Avijit; Dorairaj, Dorothy Priyanka; Dolai, Malay; Karvembu, Ramasamy; Mabhai, Subhabrata; Im, Hyunsik; Dey, Satyajit; Jana, Atanu; Misra, Ajay</t>
  </si>
  <si>
    <t>Multiple ion (Al3+, Cr3+, Fe3+, and Cu2+) sensing using a cell-compatible rhodamine-phenolphthalein-derived Schiff-base probe</t>
  </si>
  <si>
    <t>JOURNAL OF MOLECULAR LIQUIDS</t>
  </si>
  <si>
    <t>[Das, Bhriguram; Misra, Ajay] Vidyasagar Univ, Dept Chem, Midnapore 721102, W Bengal, India; [Das, Bhriguram; Dey, Satyajit] Tamralipta Mahavidyalaya, Dept Chem, Purba Medinipur 721636, W Bengal, India; [Ghosh, Avijit] Univ Calcutta, Ctr Res Nanosci &amp; Nanotechnol, Technol Campus, Kolkata 700106, W Bengal, India; [Dorairaj, Dorothy Priyanka; Karvembu, Ramasamy] Natl Inst Technol, Dept Chem, Tiruchirappalli 620015, India; [Dolai, Malay] Prabhat Kumar Coll, Dept Chem, Contai 721404, Purba Medinipur, India; [Mabhai, Subhabrata] Mahishadal Raj Coll, Dept Chem, Mahishadal 721628, Purba Medinipur, India; [Im, Hyunsik; Jana, Atanu] Dongguk Univ, Div Phys &amp; Semicond Sci, Seoul 04620, South Korea</t>
  </si>
  <si>
    <t>Vidyasagar University; University of Calcutta; National Institute of Technology (NIT System); National Institute of Technology Tiruchirappalli; Dongguk University</t>
  </si>
  <si>
    <t>Misra, A (corresponding author), Vidyasagar Univ, Dept Chem, Midnapore 721102, W Bengal, India.;Dey, S (corresponding author), Tamralipta Mahavidyalaya, Dept Chem, Purba Medinipur 721636, W Bengal, India.;Jana, A (corresponding author), Dongguk Univ, Div Phys &amp; Semicond Sci, Seoul 04620, South Korea.</t>
  </si>
  <si>
    <t>0167-7322</t>
  </si>
  <si>
    <t>1873-3166</t>
  </si>
  <si>
    <t>10.1016/j.molliq.2022.118824</t>
  </si>
  <si>
    <t>Tao, Hai; Al-Aragi, Nawfel M. H.; Ahmadianfar, Iman; Naser, Maryam H.; Shehab, Rania H.; Zain, Jasni Mohamad; Halder, Bijay; Yaseen, Zaher Mundher</t>
  </si>
  <si>
    <t>Ranked-based mechanism-assisted Biogeography optimization: Application of global optimization problems</t>
  </si>
  <si>
    <t>ADVANCES IN ENGINEERING SOFTWARE</t>
  </si>
  <si>
    <t>[Tao, Hai] Qiannan Normal Univ Nationalities, Sch Comp &amp; Informat, Duyun 558000, Guizhou, Peoples R China; [Tao, Hai] Key Lab Complex Syst &amp; Intelligent Optimizat Guizh, Duyun 558000, Peoples R China; [Tao, Hai; Zain, Jasni Mohamad] Univ Teknol MARA, Inst Big Data Anal &amp; Artificial Intelligence IBDAA, Kompleks Al Khawarizmi, Shah Alam 40450, Selangor, Malaysia; [Al-Aragi, Nawfel M. H.] Univ Warith Al Anbiyaa, Coll Engn, Karbala, Iraq; [Ahmadianfar, Iman] Behbahan Khatam Alanbia Univ Technol, Dept Civil Engn, Behbahan, Iran; [Naser, Maryam H.] Al Mustaqbal Univ Coll, Bldg &amp; construction Tech Engn Dept, Hillah 51001, Iraq; [Shehab, Rania H.] Al Maarif Univ Coll, Civil Engn Dept, Anbar, Ramadi, Iraq; [Halder, Bijay] Vidyasagar Univ, Dept Remote Sensing &amp; GIS, Midnapore 721102, India; [Yaseen, Zaher Mundher] King Fahd Univ Petr &amp; Minerals, Civil &amp; Environm Engn Dept, Dhahran 31261, Saudi Arabia</t>
  </si>
  <si>
    <t>Qiannan Normal University of Nationalities; Universiti Teknologi MARA; University of Warith Alanbiyaa; Al-Mustaqbal University College; Al-Maarif University; Vidyasagar University; King Fahd University of Petroleum &amp; Minerals</t>
  </si>
  <si>
    <t>Yaseen, ZM (corresponding author), King Fahd Univ Petr &amp; Minerals, Civil &amp; Environm Engn Dept, Dhahran 31261, Saudi Arabia.</t>
  </si>
  <si>
    <t>0965-9978</t>
  </si>
  <si>
    <t>1873-5339</t>
  </si>
  <si>
    <t>10.1016/j.advengsoft.2022.103301</t>
  </si>
  <si>
    <t>Computer Science, Interdisciplinary Applications; Computer Science, Software Engineering; Engineering, Multidisciplinary</t>
  </si>
  <si>
    <t>Nesa, Jannatun; Jana, Swapan Kumar; Sadat, Abdul; Biswas, Kinkar; Kati, Ahmet; Kaya, Ozge; Mondal, Rittick; Dam, Paulami; Thakur, Mintu; Kumar, Anoop; Hossain, Maidul; Lima, Lucas R.; Rezende, Samilla B.; Bhattacharjya, Debjoy; Gangopadhyay, Debnirmalya; Ghorai, Suvankar; Altuntas, Sevde; Panda, Amiya Kumar; Chakrabarti, Pinak; Swarnakar, Shambhu; Chakraborty, Joydeep; Yilmaz, Berfin; Macedo, Maria L. R.; Franco, Octavio L.; Cardoso, Marlon H.; Mandal, Amit Kumar</t>
  </si>
  <si>
    <t>Antimicrobial potential of a ponericin-like peptide isolated from Bombyx mori L. hemolymph in response to Pseudomonas aeruginosa infection</t>
  </si>
  <si>
    <t>[Nesa, Jannatun; Mondal, Rittick; Dam, Paulami; Mandal, Amit Kumar] Raiganj Univ, Dept Sericulture, Chem Biol Lab, North Dinajpur 733134, India; [Jana, Swapan Kumar; Chakrabarti, Pinak] Bose Inst, Dept Biochem, P1-12 CIT Scheme, Kolkata 700054, India; [Sadat, Abdul] Raiganj Univ, Dept Sericulture, Insect Ecol &amp; Conservat Biol Lab, North Dinajpur 733134, India; [Biswas, Kinkar; Thakur, Mintu] Raiganj Univ, Dept Chem, Lab Organ Synth, North Dinajpur 733134, India; [Kati, Ahmet; Altuntas, Sevde; Yilmaz, Berfin] Univ Hlth Sci, Expt Med Res &amp; Applicat Ctr, Validebag Res Pk, TR-34662 Istanbul, Turkey; [Kaya, Ozge] TERRA Anal &amp; Measurement Device Tic Inc, Istanbul, Turkey; [Kumar, Anoop; Cardoso, Marlon H.] North Bengal Univ, Dept Biotechnol, ANMOL Lab, Darjeeling 734013, India; [Hossain, Maidul; Panda, Amiya Kumar] Vidyasagar Univ, Dept Chem &amp; Chem Technol, Midnapore 721102, India; [Lima, Lucas R.; Rezende, Samilla B.; Franco, Octavio L.] Univ Catolica Dom Bosco UCDB, Programa Posgrad Biotecnol, S Inova Biotech, BR-79117900 Campo Grande, MS, Brazil; [Bhattacharjya, Debjoy] Raiganj Univ, Dept Sericulture, Silkworm Rearing Technol &amp; Extens Lab, North Dinajpur 733134, W Bengal, India; [Gangopadhyay, Debnirmalya] Raiganj Univ, Dept Sericulture, Silkworm Genet &amp; Breeding Lab, North Dinajpur 733134, India; [Ghorai, Suvankar; Chakraborty, Joydeep] Raiganj Univ, Dept Microbiol, North Dinajpur 733134, India; [Swarnakar, Shambhu] Raiganj Univ, Dept Bot, North Dinajpur 733134, India; [Macedo, Maria L. R.; Cardoso, Marlon H.] Univ Fed Mato Grosso do Sul UFMS, Lab Purificacao Prot &amp; Suas Funcoes Biol, Cidade Univ, BR-79070900 Campo Grande, MS, Brazil; [Franco, Octavio L.; Cardoso, Marlon H.] Univ Catolica Brasilia UCB, Programa Posgrad Ciencias Genom &amp; Biotecnol, Ctr Anal Proteom &amp; Bioquim, BR-70790160 Brasilia, DF, Brazil; [Mandal, Amit Kumar] Raiganj Univ, Ctr Nanotehnol Sci CeNS, North Dinajpur 733134, India</t>
  </si>
  <si>
    <t>Department of Science &amp; Technology (India); Bose Institute; University of North Bengal; Vidyasagar University; Universidade Catolica Dom Bosco (UCDB); Universidade Federal de Mato Grosso do Sul</t>
  </si>
  <si>
    <t>Mandal, AK (corresponding author), Raiganj Univ, Dept Sericulture, Chem Biol Lab, North Dinajpur 733134, India.;Cardoso, MH (corresponding author), North Bengal Univ, Dept Biotechnol, ANMOL Lab, Darjeeling 734013, India.;Cardoso, MH (corresponding author), Univ Fed Mato Grosso do Sul UFMS, Lab Purificacao Prot &amp; Suas Funcoes Biol, Cidade Univ, BR-79070900 Campo Grande, MS, Brazil.;Cardoso, MH (corresponding author), Univ Catolica Brasilia UCB, Programa Posgrad Ciencias Genom &amp; Biotecnol, Ctr Anal Proteom &amp; Bioquim, BR-70790160 Brasilia, DF, Brazil.;Mandal, AK (corresponding author), Raiganj Univ, Ctr Nanotehnol Sci CeNS, North Dinajpur 733134, India.</t>
  </si>
  <si>
    <t>10.1038/s41598-022-19450-8</t>
  </si>
  <si>
    <t>Roy, Sourav; Ghosh, Prithwi; Bandyopadhyay, Abhirup; Basu, Sankar</t>
  </si>
  <si>
    <t>Capturing a Crucial 'Disorder-to-Order Transition' at the Heart of the Coronavirus Molecular Pathology-Triggered by Highly Persistent, Interchangeable Salt-Bridges</t>
  </si>
  <si>
    <t>VACCINES</t>
  </si>
  <si>
    <t>[Roy, Sourav] East Carolina Univ, Brody Sch Med, Dept Microbiol &amp; Immunol, Greenville, NC 27834 USA; [Ghosh, Prithwi] Vidyasagar Univ, Dept Bot, Narajole Raj Coll, Midnapore 721211, India; [Bandyopadhyay, Abhirup] Aix Marseille Univ, Inst Neurosci Syst, Theoret Neurosci Grp, F-13005 Marseille, France; [Bandyopadhyay, Abhirup] Univ Amsterdam, Cognit &amp; Syst Neurosci Grp, NL-1098 Amsterdam, Netherlands; [Basu, Sankar] Univ Calcutta, Asutosh Coll, Dept Microbiol, 92 Shyama Prasad Mukherjee Rd, Kolkata 700026, India</t>
  </si>
  <si>
    <t>University of North Carolina; East Carolina University; Vidyasagar University; Aix-Marseille Universite; Assistance Publique-Hopitaux de Marseille; Institut National de la Sante et de la Recherche Medicale (Inserm); University of Amsterdam; University of Calcutta</t>
  </si>
  <si>
    <t>Basu, S (corresponding author), Univ Calcutta, Asutosh Coll, Dept Microbiol, 92 Shyama Prasad Mukherjee Rd, Kolkata 700026, India.</t>
  </si>
  <si>
    <t>2076-393X</t>
  </si>
  <si>
    <t>10.3390/vaccines10020301</t>
  </si>
  <si>
    <t>Immunology; Medicine, Research &amp; Experimental</t>
  </si>
  <si>
    <t>Immunology; Research &amp; Experimental Medicine</t>
  </si>
  <si>
    <t>Green Submitted, gold, Green Published</t>
  </si>
  <si>
    <t>Pakrashy, Sourav; Mandal, Prakash K.; Dey, Surya Kanta; Choudhury, Sujata Maiti; Alasmary, Fatmah Ali; Almalki, Amani Salem; Islam, Md Ataul; Dolai, Malay</t>
  </si>
  <si>
    <t>Design of a Structurally Novel Multipotent Drug Candidate by the Scaffold Architecture Technique for ACE-II, NSP15, and Mpro Protein Inhibition: Identification and Isolation of a Natural Product to Prevent the Severity of Future Variants of Covid 19 and a Colorectal Anticancer Drug</t>
  </si>
  <si>
    <t>[Pakrashy, Sourav; Dolai, Malay] Prabhat Kumar Coll, Dept Chem, Purba Medinipur 721404, West Bengal, India; [Mandal, Prakash K.] Univ Calcutta, Dept Chem, Kolkata 700003, West Bengal, India; [Dey, Surya Kanta; Choudhury, Sujata Maiti] Vidyasagar Univ, Dept Human Physiol, Biochem,Mol Endocrinol &amp; Reprod Physiol Lab, Midnapore 721102, West Bengal, India; [Alasmary, Fatmah Ali; Almalki, Amani Salem] King Saud Univ, Coll Sci, Dept Chem, Riyadh 11451, Saudi Arabia; [Islam, Md Ataul] Univ Manchester, Fac Biol, Sch Hlth Sci, Div Pharm &amp; optometry,Med &amp; Hlth, Manchester M13 9PL, England</t>
  </si>
  <si>
    <t>University of Calcutta; Vidyasagar University; King Saud University; University of Manchester</t>
  </si>
  <si>
    <t>Dolai, M (corresponding author), Prabhat Kumar Coll, Dept Chem, Purba Medinipur 721404, West Bengal, India.</t>
  </si>
  <si>
    <t>10.1021/acsomega.2c04051</t>
  </si>
  <si>
    <t>Ghosh, Ria; Singh, Soumendra; Mukherjee, Dipanjan; Mondal, Susmita; Das, Monojit; Pal, Uttam; Adhikari, Aniruddha; Bhushan, Aman; Bose, Surajit; Bhattacharyya, Siddharth Sankar; Pal, Debasish; Saha-Dasgupta, Tanusri; Bhattacharyya, Maitree; Bhattacharyya, Debasis; Mallick, Asim Kumar; Das, Ranjan; Pal, Samir Kumar</t>
  </si>
  <si>
    <t>Host-Assisted Delivery of a Model Drug to Genomic DNA: Key Information from Ultrafast Spectroscopy and in silico Study</t>
  </si>
  <si>
    <t>CHEMBIOCHEM</t>
  </si>
  <si>
    <t>[Ghosh, Ria; Mukherjee, Dipanjan; Mondal, Susmita; Adhikari, Aniruddha; Pal, Samir Kumar] SN Bose Natl Ctr Basic Sci, Dept Chem Biol &amp; Macromol Sci, Block JD,Sect 3, Kolkata 700106, India; [Ghosh, Ria; Bhattacharyya, Maitree] Univ Calcutta, Dept Biochem, 35 Ballygunge Circular Rd, Kolkata 700019, India; [Singh, Soumendra; Pal, Uttam; Saha-Dasgupta, Tanusri] SN Bose Natl Ctr Basic Sci, Tech Res Ctr, Block JD,Sect 3, Kolkata 700106, India; [Das, Monojit; Bhattacharyya, Siddharth Sankar; Pal, Debasish] Univ Calcutta, Dept Zool, Uluberia Coll, Howrah 711315, India; [Das, Monojit] Vidyasagar Univ, Dept Zool, Midnapore 721102, India; [Bhushan, Aman] Thapar Inst Engn &amp; Technol, Dept Biotechnol, Bhadson Rd, Patiala 147004, Punjab, India; [Bose, Surajit] KSDJ Dent Coll &amp; Hosp, Dept Oral &amp; Maxillofacial Pathol, Kolkata 700002, India; [Saha-Dasgupta, Tanusri] SN Bose Natl Ctr Basic Sci, Dept Condensed Matter Phys &amp; Mat Sci, Kolkata 700106, India; [Bhattacharyya, Debasis] Nil Ratan Sircar Med Coll &amp; Hosp, Dept Gynecol &amp; Obstet, 138 AJC Bose Rd, Kolkata 700014, India; [Mallick, Asim Kumar] Nil Ratan Sirkar Med Coll &amp; Hosp, Dept Pediat Med, Kolkata 700014, India; [Das, Ranjan] West Bengal State Univ, Dept Chem, Kolkata 700126, India</t>
  </si>
  <si>
    <t>Department of Science &amp; Technology (India); SN Bose National Centre for Basic Science (SNBNCBS); University of Calcutta; Department of Science &amp; Technology (India); SN Bose National Centre for Basic Science (SNBNCBS); University of Calcutta; Vidyasagar University; Thapar Institute of Engineering &amp; Technology; Department of Science &amp; Technology (India); SN Bose National Centre for Basic Science (SNBNCBS); West Bengal State University</t>
  </si>
  <si>
    <t>Pal, SK (corresponding author), SN Bose Natl Ctr Basic Sci, Dept Chem Biol &amp; Macromol Sci, Block JD,Sect 3, Kolkata 700106, India.;Das, R (corresponding author), West Bengal State Univ, Dept Chem, Kolkata 700126, India.</t>
  </si>
  <si>
    <t>WILEY-V C H VERLAG GMBH</t>
  </si>
  <si>
    <t>WEINHEIM</t>
  </si>
  <si>
    <t>POSTFACH 101161, 69451 WEINHEIM, GERMANY</t>
  </si>
  <si>
    <t>1439-4227</t>
  </si>
  <si>
    <t>1439-7633</t>
  </si>
  <si>
    <t>10.1002/cbic.202200109</t>
  </si>
  <si>
    <t>Biochemistry &amp; Molecular Biology; Chemistry, Medicinal</t>
  </si>
  <si>
    <t>Biochemistry &amp; Molecular Biology; Pharmacology &amp; Pharmacy</t>
  </si>
  <si>
    <t>Halder, Bijay; Tiyasha, Tiyasha; Shahid, Shamsuddin; Yaseen, Zaher Mundher</t>
  </si>
  <si>
    <t>Delineation of urban expansion and drought-prone areas using vegetation conditions and other geospatial indices</t>
  </si>
  <si>
    <t>[Halder, Bijay] Vidyasagar Univ, Dept Remote Sensing &amp; GIS, Midnapore, India; [Tiyasha, Tiyasha] Ton Duc Thang Univ, Fac Civil Engn, Ho Chi Minh City, Vietnam; [Shahid, Shamsuddin] Univ Teknol Malaysia UTM, Fac Engn, Sch Civil Engn, Johor Baharu 81310, Malaysia; [Yaseen, Zaher Mundher] Univ Kebangsaan Malaysia, Fac Sci &amp; Technol, Dept Earth Sci &amp; Environm, Bangi 43600, Selangor, Malaysia; [Yaseen, Zaher Mundher] Univ Southern Queensland, Sch Math Phys &amp; Comp, USQs Adv Data Analyt Res Grp, Toowoomba, Qld 4350, Australia; [Yaseen, Zaher Mundher] Al Ayen Univ, Sci Res Ctr, New Era &amp; Dev Civil Engn Res Grp, Thi Qar 64001, Iraq</t>
  </si>
  <si>
    <t>Vidyasagar University; Ton Duc Thang University; Universiti Teknologi Malaysia; Universiti Kebangsaan Malaysia; University of Southern Queensland; Al-Ayen University</t>
  </si>
  <si>
    <t>Yaseen, ZM (corresponding author), Univ Kebangsaan Malaysia, Fac Sci &amp; Technol, Dept Earth Sci &amp; Environm, Bangi 43600, Selangor, Malaysia.;Yaseen, ZM (corresponding author), Univ Southern Queensland, Sch Math Phys &amp; Comp, USQs Adv Data Analyt Res Grp, Toowoomba, Qld 4350, Australia.;Yaseen, ZM (corresponding author), Al Ayen Univ, Sci Res Ctr, New Era &amp; Dev Civil Engn Res Grp, Thi Qar 64001, Iraq.</t>
  </si>
  <si>
    <t>10.1007/s00704-022-04108-2</t>
  </si>
  <si>
    <t>Bera, Biswajit; Bhattacharjee, Sumana; Sengupta, Nairita; Shit, Pravat Kumar; Adhikary, Partha Pratim; Sengupta, Debashish; Saha, Soumik</t>
  </si>
  <si>
    <t>Significant reduction of carbon stocks and changes of ecosystem service valuation of Indian Sundarban</t>
  </si>
  <si>
    <t>[Bera, Biswajit; Saha, Soumik] Sidho Kanho Birsha Univ, Dept Geog, Ranchi Rd,PO Purulia Sainik Sch, Purulia 723104, India; [Bhattacharjee, Sumana] Univ Calcutta, Dept Geog, Jogesh Chandra Chaudhuri Coll, 30 Prince Anwar Shah Rd, Kolkata 700033, India; [Sengupta, Nairita] Diamond Harbour Womens Univ, Dept Geog, Sarisha 743368, India; [Shit, Pravat Kumar] Vidyasagar Univ, Raja Narendralal Khan Womens Coll Autonomous, PG Dept Geog, Midnapore 721102, India; [Adhikary, Partha Pratim] ICAR Indian Inst Water Management, Bhubaneswar 751023, Odisha, India; [Sengupta, Debashish] Indian Inst Technol IIT, Dept Geol &amp; Geophys, Kharagpur 721302, W Bengal, India</t>
  </si>
  <si>
    <t>University of Calcutta; Vidyasagar University; Indian Council of Agricultural Research (ICAR); ICAR - Indian Institute of Water Management; Indian Institute of Technology System (IIT System); Indian Institute of Technology (IIT) - Kharagpur; Indian Institute of Technology (IIT) - Madras</t>
  </si>
  <si>
    <t>Saha, S (corresponding author), Sidho Kanho Birsha Univ, Dept Geog, Ranchi Rd,PO Purulia Sainik Sch, Purulia 723104, India.</t>
  </si>
  <si>
    <t>10.1038/s41598-022-11716-5</t>
  </si>
  <si>
    <t>Bag, Rakhohori; Mondal, Ismail; Dehbozorgi, Mahroo; Bank, Subhra Pratim; Das, Dipendra Nath; Bandyopadhyay, Jatisankar; Pham, Quoc Bao; Al-Quraishi, Ayad M. Fadhil; Nguyen, Xuan Cuong</t>
  </si>
  <si>
    <t>Modelling and mapping of soil erosion susceptibility using machine learning in a tropical hot sub-humid environment</t>
  </si>
  <si>
    <t>[Bag, Rakhohori; Das, Dipendra Nath] Jawaharlal Nehru Univ, Ctr Study Reg Dev, New Delhi 110067, India; [Mondal, Ismail] Univ Calcutta, Dept Marine Sci, Kolkata 700019, India; [Dehbozorgi, Mahroo] Univ Tehran, Fac Nat Resources, Tehran, Iran; [Bank, Subhra Pratim] Jadavpur Univ, Dept Geol Sci, Kolkata 700032, West Bengal, India; [Bandyopadhyay, Jatisankar] Vidyasagar Univ, Dept Remote Sensing &amp; GIS, Midnapore 721102, West Bengal, India; [Pham, Quoc Bao] Thu Dau Mot Univ, Inst Appl Technol, Thu Dau Mot, Binh Duong Prov, Vietnam; [Al-Quraishi, Ayad M. Fadhil] Tishk Int Univ, Fac Engn, Petr &amp; Min Engn Dept, Erbil 44001, Kurdistan Regio, Iraq; [Nguyen, Xuan Cuong] Duy Tan Univ, Inst Res &amp; Dev, Ctr Adv Chem, Da Nang 550000, Vietnam; [Nguyen, Xuan Cuong] Duy Tan Univ, Fac Environm Chem Engn, Da Nang 550000, Vietnam</t>
  </si>
  <si>
    <t>Jawaharlal Nehru University, New Delhi; University of Calcutta; University of Tehran; Jadavpur University; Vidyasagar University; Thu Dau Mot University; Tishk International University; Duy Tan University; Duy Tan University</t>
  </si>
  <si>
    <t>Nguyen, XC (corresponding author), Duy Tan Univ, Inst Res &amp; Dev, Ctr Adv Chem, Da Nang 550000, Vietnam.</t>
  </si>
  <si>
    <t>10.1016/j.jclepro.2022.132428</t>
  </si>
  <si>
    <t>Halder, Bijay; Ameen, Ameen Mohammed Salih; Bandyopadhyay, Jatisankar; Khedher, Khaled Mohamed; Yaseen, Zaher Mundher</t>
  </si>
  <si>
    <t>The impact of climate change on land degradation along with shoreline migration in Ghoramara Island, India</t>
  </si>
  <si>
    <t>PHYSICS AND CHEMISTRY OF THE EARTH</t>
  </si>
  <si>
    <t>[Halder, Bijay; Bandyopadhyay, Jatisankar] Vidyasagar Univ, Dept Remote Sensing &amp; GIS, Midnapore 721102, India; [Ameen, Ameen Mohammed Salih] Univ Baghdad, Coll Engn, Dept Water Resources, Baghdad, Iraq; [Khedher, Khaled Mohamed] King Khalid Univ, Coll Engn, Dept Civil Engn, Abha 61421, Saudi Arabia; [Khedher, Khaled Mohamed] Mrezgua Univ Campus, High Inst Technol Studies, Dept Civil Engn, Nabeul 8000, Tunisia; [Yaseen, Zaher Mundher] Univ Southern Queensland, Sch Math Phys &amp; Comp, USQs Adv Data Analyt Res Grp, Toowoomba, Qld 4350, Australia; [Yaseen, Zaher Mundher] Al Ayen Univ, Sci Res Ctr, New Era &amp; Dev Civil Engn Res Grp, 64001, Thi Qar, Iraq; [Yaseen, Zaher Mundher] Asia Univ, Coll Creat Design, Taichung, Taiwan; [Yaseen, Zaher Mundher] Univ Teknol MARA, Inst Big Data Analyt &amp; Artificial Intelligence IBD, Kompleks Al Khawarizmi, Shah Alam 40450, Selangor, Malaysia</t>
  </si>
  <si>
    <t>Vidyasagar University; University of Baghdad; King Khalid University; University of Southern Queensland; Al-Ayen University; Asia University Taiwan; Universiti Teknologi MARA</t>
  </si>
  <si>
    <t>Halder, B (corresponding author), Vidyasagar Univ, Dept Remote Sensing &amp; GIS, Midnapore 721102, India.</t>
  </si>
  <si>
    <t>1474-7065</t>
  </si>
  <si>
    <t>1873-5193</t>
  </si>
  <si>
    <t>10.1016/j.pce.2022.103135</t>
  </si>
  <si>
    <t>Geosciences, Multidisciplinary; Meteorology &amp; Atmospheric Sciences; Water Resources</t>
  </si>
  <si>
    <t>Geology; Meteorology &amp; Atmospheric Sciences; Water Resources</t>
  </si>
  <si>
    <t>Mondal, Susmita; Bayan, Sayan; Ghosh, Ria; Das, Monojit; Adhikari, Aniruddha; Mukherjee, Dipanjan; Mallick, Asim Kumar; Ray, Samit Kumar; Pal, Samir Kumar</t>
  </si>
  <si>
    <t>Functionalized Two-Dimensional Carbon Nitride Nanodots Detect and Reverse Lead Toxicity in the Physiological Milieu</t>
  </si>
  <si>
    <t>ACS APPLIED MATERIALS &amp; INTERFACES</t>
  </si>
  <si>
    <t>[Mondal, Susmita; Ghosh, Ria; Adhikari, Aniruddha; Mukherjee, Dipanjan; Pal, Samir Kumar] SN Bose Natl Ctr Basic Sci, Dept Chem Biol &amp; Macromol Sci, Kolkata 700106, India; [Bayan, Sayan] Rajiv Gandhi Univ, Dept Phys, Papum Pare 791112, Arunachal Prade, India; [Ghosh, Ria] Univ Calcutta 35, Dept Biochem, Kolkata 700019, India; [Das, Monojit] Vidyasagar Univ, Dept Zool, Midnapore 721102, India; [Das, Monojit; Pal, Samir Kumar] Univ Calcutta, Uluberia Coll, Dept Zool, Uluberia 711315, India; [Mallick, Asim Kumar] Nil RatanSirkar Med Coll &amp; Hosp, Dept Pediat Med, Kolkata 700014, India; [Ray, Samit Kumar] IIT Kharagpur, Dept Phys, Kharagpur 721302, W Bengal, India</t>
  </si>
  <si>
    <t>Department of Science &amp; Technology (India); SN Bose National Centre for Basic Science (SNBNCBS); Rajiv Gandhi University, Itanagar; University of Calcutta; Vidyasagar University; University of Calcutta; Indian Institute of Technology System (IIT System); Indian Institute of Technology (IIT) - Kharagpur</t>
  </si>
  <si>
    <t>Pal, SK (corresponding author), SN Bose Natl Ctr Basic Sci, Dept Chem Biol &amp; Macromol Sci, Kolkata 700106, India.;Pal, SK (corresponding author), Univ Calcutta, Uluberia Coll, Dept Zool, Uluberia 711315, India.;Ray, SK (corresponding author), IIT Kharagpur, Dept Phys, Kharagpur 721302, W Bengal, India.</t>
  </si>
  <si>
    <t>1944-8244</t>
  </si>
  <si>
    <t>1944-8252</t>
  </si>
  <si>
    <t>10.1021/acsami.2c02377</t>
  </si>
  <si>
    <t>Nanoscience &amp; Nanotechnology; Materials Science, Multidisciplinary</t>
  </si>
  <si>
    <t>Science &amp; Technology - Other Topics; Materials Science</t>
  </si>
  <si>
    <t>Qi, Yunyun; Zhang, Tianye; Cao, Jing; Jin, Cai; Chen, Tianyu; Su, Yue; Su, Chong; Sannigrahi, Srikanta; Maiti, Arabinda; Tao, Shiqi; Zhang, Qi; Li, Tan</t>
  </si>
  <si>
    <t>Heterogeneity Impacts of Farmers' Participation in Payment for Ecosystem Services Based on the Collective Action Framework</t>
  </si>
  <si>
    <t>[Qi, Yunyun; Zhang, Tianye; Cao, Jing; Jin, Cai; Su, Yue; Li, Tan] Anhui Agr Univ, Coll Econ &amp; Management, Hefei 230036, Peoples R China; [Chen, Tianyu] Beijing Forestry Univ, Coll Econ &amp; Management, Beijing 100083, Peoples R China; [Su, Chong] Zhejiang Univ, Inst Agr Remote Sensing &amp; Informat Technol, Coll Environm &amp; Resource Sci, Hangzhou 310058, Peoples R China; [Sannigrahi, Srikanta] Univ Coll Dublin Richview, Sch Architecture Planning &amp; Environm Policy, Dublin D14 E099, Ireland; [Maiti, Arabinda] Vidyasagar Univ, Dept Geog &amp; Environm Management, Midnapore 721102, India; [Tao, Shiqi] Clark Univ, Grad Sch Geog, Worcester, MA 01610 USA; [Zhang, Qi] Univ North Carolina Chapel Hill, Dept Geog, Chapel Hill, NC 27599 USA</t>
  </si>
  <si>
    <t>Anhui Agricultural University; Beijing Forestry University; Zhejiang University; University College Dublin; Vidyasagar University; Clark University; University of North Carolina; University of North Carolina Chapel Hill; University of North Carolina School of Medicine</t>
  </si>
  <si>
    <t>Li, T (corresponding author), Anhui Agr Univ, Coll Econ &amp; Management, Hefei 230036, Peoples R China.</t>
  </si>
  <si>
    <t>10.3390/land11112007</t>
  </si>
  <si>
    <t>Das, Bhriguram; Ghosh, Avijit; Yesmin, Sabina; Abbas, Sk Jahir; Dolai, Malay; Mabhai, Subhabrata; Jana, Atanu; Dey, Satyajit; Misra, Ajay</t>
  </si>
  <si>
    <t>A cell-compatible phenolphthalein-aminophenol scaffold for Al3+ sensing assisted by CHEF phenomenon</t>
  </si>
  <si>
    <t>[Das, Bhriguram; Yesmin, Sabina; Misra, Ajay] Vidyasagar Univ, Dept Chem, Midnapore 721102, W Bengal, India; [Das, Bhriguram; Dey, Satyajit] Tamralipta Mahavidyalaya, Dept Chem, Purba Medinipur 721636, W Bengal, India; [Ghosh, Avijit] Univ Calcutta, Ctr Res Nanosci &amp; Nanotechnol, Technol Campus, Kolkata 700106, W Bengal, India; [Yesmin, Sabina] Natl Dong Hwa Univ, Dept Phys, Hualien 97410, Taiwan; [Abbas, Sk Jahir] Shanghai Jiao Tong Univ, Dept Biliary Pancreat Surg, Sch Med, Renji Hosp, Shanghai 200127, Peoples R China; [Dolai, Malay] Prabhat Kumar Coll, Dept Chem, Contai 721404, Purba Medinipur, India; [Mabhai, Subhabrata] Mahishadal Raj Coll, Dept Chem, Mahishadal 721628, Purba Medinipur, India; [Jana, Atanu] Dongguk Univ, Div Phys &amp; Semicond Sci, Seoul 04620, South Korea</t>
  </si>
  <si>
    <t>Vidyasagar University; University of Calcutta; National Dong Hwa University; Shanghai Jiao Tong University; Dongguk University</t>
  </si>
  <si>
    <t>10.1016/j.molstruc.2021.132295</t>
  </si>
  <si>
    <t>Ahmadianfar, Iman; Noori, Ramzia Majeed; Togun, Hussein; Falah, Mayadah W.; Homod, Raad Z.; Fu, Minglei; Halder, Bijay; Deo, Ravinesh; Yaseen, Zaher Mundher</t>
  </si>
  <si>
    <t>Multi-strategy Slime Mould Algorithm for hydropower multi-reservoir systems optimization</t>
  </si>
  <si>
    <t>KNOWLEDGE-BASED SYSTEMS</t>
  </si>
  <si>
    <t>[Ahmadianfar, Iman] Behbahan Khatam Alanbia Univ Technol, Dept Civil Engn, Behbahan, Iran; [Noori, Ramzia Majeed] Gen Co Elect Transmiss North Reg, Minist Elect, Sulaimaniyah, Iraq; [Togun, Hussein] Univ Thi Qar, Dept Biomed Engn, Nasiriyah, Iraq; [Falah, Mayadah W.] AL Mustaqbal Univ Coll, Bldg &amp; Construct Engn Technol Dept, Hillah 51001, Iraq; [Homod, Raad Z.] Basrah Univ Oil &amp; Gas, Dept Oil &amp; Gas Engn, Basrah, Iraq; [Fu, Minglei] Zhejiang Univ Technol, Coll Informat Engn, Hangzhou 310023, Peoples R China; [Halder, Bijay] Vidyasagar Univ, Dept Remote Sensing &amp; GIS, Midnapore, India; [Deo, Ravinesh] Univ Southern Queensland, Sch Math Phys &amp; Comp, Adv Data Analyt Environm Modelling &amp; Simulat Grp, Springfield, Qld 4300, Australia; [Yaseen, Zaher Mundher] Univ Kebangsaan Malaysia, Fac Sci &amp; Technol, Dept Earth Sci &amp; Environm, Bangi 43600, Selangor, Malaysia; [Yaseen, Zaher Mundher] Univ Southern Queensland, Sch Math Phys &amp; Comp, USQs Adv Data Analyt Res Grp, Toowoomba, Qld 4350, Australia; [Yaseen, Zaher Mundher] Al Ayen Univ, Sci Res Ctr, New Era &amp; Dev Civil Engn Res Grp, Thi Qar 64001, Iraq</t>
  </si>
  <si>
    <t>University of Thi-Qar; Al-Mustaqbal University College; Zhejiang University of Technology; Vidyasagar University; University of Southern Queensland; Universiti Kebangsaan Malaysia; University of Southern Queensland; Al-Ayen University</t>
  </si>
  <si>
    <t>Yaseen, ZM (corresponding author), Al Ayen Univ, Sci Res Ctr, New Era &amp; Dev Civil Engn Res Grp, Thi Qar 64001, Iraq.</t>
  </si>
  <si>
    <t>0950-7051</t>
  </si>
  <si>
    <t>1872-7409</t>
  </si>
  <si>
    <t>10.1016/j.knosys.2022.109048</t>
  </si>
  <si>
    <t>Khedher, Khaled Mohamed; Abu-Taweel, Gasem Mohammad; Al-Fifi, Zarraq; Qoradi, Mofareh D.; Al-khafaji, Zainab; Halder, Bijay; Bandyopadhyay, Jatisankar; Shahid, Shamsuddin; Essaied, Laatar; Yaseen, Zaher Mundher</t>
  </si>
  <si>
    <t>Farasan Island of Saudi Arabia confronts the measurable impacts of global warming in 45 years</t>
  </si>
  <si>
    <t>[Khedher, Khaled Mohamed] King Khalid Univ, Coll Engn, Dept Civil Engn, Abha 61421, Saudi Arabia; [Khedher, Khaled Mohamed] High Inst Technol Studies, Dept Civil Engn, Mrezgua Univ Campus, Nabeul 8000, Tunisia; [Abu-Taweel, Gasem Mohammad; Al-Fifi, Zarraq] Jazan Univ, Coll Sci, Dept Biol, POB 2079, Jazan 45142, Saudi Arabia; [Qoradi, Mofareh D.] King Saud Univ, Coll Arts, Dept Geog, Riyadh 11451, Saudi Arabia; [Al-khafaji, Zainab] AL Mustaqbal Univ Coll, Bldg &amp; Construct Engn Technol Dept, Hillah 51001, Iraq; [Halder, Bijay; Bandyopadhyay, Jatisankar] Vidyasagar Univ, Dept Remote Sensing &amp; GIS, Midnapore, W Bengal, India; [Shahid, Shamsuddin] Univ Teknol Malaysia UTM, Fac Engn, Sch Civil Engn, Johor Baharu 81310, Malaysia; [Essaied, Laatar] Co Phosphate Gafsa &amp; Chem Grp Tunisia, Appt D6 Immeuble Ramsis Ave Habib Bourguiba, Ezzahra Ben Arous 2034, Tunisia; [Yaseen, Zaher Mundher] Al Ayen Univ, Sci Res Ctr, New Era &amp; Dev Civil Engn Res Grp, Thi Qar 64001, Iraq</t>
  </si>
  <si>
    <t>King Khalid University; Jazan University; King Saud University; Al-Mustaqbal University College; Vidyasagar University; Universiti Teknologi Malaysia; Al-Ayen University</t>
  </si>
  <si>
    <t>10.1038/s41598-022-18225-5</t>
  </si>
  <si>
    <t>Das, Pulakesh; Behera, Mukunda Dev; Barik, Saroj Kanta; Mudi, Sujoy; Jagadish, Buddolla; Sarkar, Swarup; Joshi, Santa Ram; Adhikari, Dibyendu; Behera, Soumit Kumar; Sarma, Kiranmay; Srivastava, Prashant Kumar; Chauhan, Puneet Singh</t>
  </si>
  <si>
    <t>Shifting cultivation induced burn area dynamics using ensemble approach in Northeast India</t>
  </si>
  <si>
    <t>TREES FORESTS AND PEOPLE</t>
  </si>
  <si>
    <t>[Das, Pulakesh] World Resources Inst India, Sustainable Landscape &amp; Restorat, New Delhi 110016, India; [Behera, Mukunda Dev; Mudi, Sujoy; Jagadish, Buddolla] Indian Inst Technol Kharagpur, Ctr Oceans Rivers Atmosphere &amp; Land Sci, Kharagpur 721302, W Bengal, India; [Barik, Saroj Kanta; Adhikari, Dibyendu; Behera, Soumit Kumar; Chauhan, Puneet Singh] Natl Bot Res Inst, Lucknow 226001, Uttar Pradesh, India; [Sarkar, Swarup] Vidyasagar Univ, Dept Remote Sensing &amp; GIS, Midnapore 721102, India; [Joshi, Santa Ram] North Eastern Hill Univ, Dept Biotechnol &amp; Bioinformat, Shillong 793022, Meghalaya, India; [Sarma, Kiranmay] GGS Indraprastha Univ, Univ Sch Environm Management, New Delhi 110078, India; [Srivastava, Prashant Kumar] Banaras Hindu Univ, Inst Environm &amp; Sustainable Dev, Varanasi 221005, Uttar Pradesh, India</t>
  </si>
  <si>
    <t>Indian Institute of Technology System (IIT System); Indian Institute of Technology (IIT) - Kharagpur; Council of Scientific &amp; Industrial Research (CSIR) - India; CSIR - National Botanical Research Institute (NBRI); Vidyasagar University; North Eastern Hill University; GGS Indraprastha University; Banaras Hindu University (BHU)</t>
  </si>
  <si>
    <t>Behera, MD (corresponding author), Indian Inst Technol Kharagpur, Ctr Oceans Rivers Atmosphere &amp; Land Sci, Kharagpur 721302, W Bengal, India.</t>
  </si>
  <si>
    <t>2666-7193</t>
  </si>
  <si>
    <t>10.1016/j.tfp.2021.100183</t>
  </si>
  <si>
    <t>Forestry</t>
  </si>
  <si>
    <t>Pradhan, Sayantan; Hore, Samrat; Maji, Suman Kumar; Manna, Simi; Maity, Abhijit; Kundu, Pratip Kumar; Maity, Krishna; Roy, Stabak; Mitra, Saptarshi; Dam, Paulami; Mondal, Rittick; Ghorai, Suvankar; Jawed, Junaid Jibran; Dutta, Subhadeep; Das, Sandip; Mandal, Sukhendu; Mandal, Sanjib; Kati, Ahmet; Sinha, Sangram; Maity, Amit Bikram; Dolai, Tuphan Kanti; Mandal, Amit Kumar; Ince, Ikbal Agah</t>
  </si>
  <si>
    <t>Study of epidemiological behaviour of malaria and its control in the Purulia district of West Bengal, India (2016-2020)</t>
  </si>
  <si>
    <t>[Pradhan, Sayantan; Maity, Abhijit; Dam, Paulami; Mondal, Rittick; Dutta, Subhadeep; Mandal, Amit Kumar] Raiganj Univ, Dept Sericulture, Chem Biol Lab, North Dinajpur 733134, W Bengal, India; [Pradhan, Sayantan; Dolai, Tuphan Kanti] Nil Ratan Sircar Med Coll &amp; Hosp, Hematol Dept, Kolkata 700014, India; [Hore, Samrat] Tripura Univ, Dept Stat, Agartala 799022, Tripura, India; [Maji, Suman Kumar] Deben Mahata Govt Med Coll &amp; Hosp, Dist Publ Hlth Ctr, Purulia 723101, W Bengal, India; [Manna, Simi] Vidyasagar Univ, Dept Biomed Lab Sci &amp; Management, Midnapore 721102, W Bengal, India; [Kundu, Pratip Kumar] Calcutta Sch Trop Med, Coll Sq, Kolkata 700073, W Bengal, India; [Maity, Krishna] VisvaBharati Univ, Dept Stat, Bolpur 731204, W Bengal, India; [Roy, Stabak; Mitra, Saptarshi] Tripura Univ, Dept Geog &amp; Disaster Management, Agartala 799022, Tripura, India; [Ghorai, Suvankar] Raiganj Univ, Dept Microbiol, North Dinajpur 733134, W Bengal, India; [Jawed, Junaid Jibran] Presidency Univ, Sch Biotechnol, 2nd Campus, Kolkata 700156, W Bengal, India; [Das, Sandip] Netaji Subhas Open Univ, Durgapur Reg Ctr, Sch Sci, Dept Bot, Kolkata 713214, W Bengal, India; [Mandal, Sukhendu] Univ Calcutta, Dept Microbiol, Lab Mol Bacteriol, Kolkata 700019, India; [Mandal, Sanjib] Raiganj Univ, Dept Econ, North Dinajpur 733134, W Bengal, India; [Kati, Ahmet] Univ Hlth Sci, Inst Hlth Sci, Dept Biotechnol, TR-34668 Istanbul, Turkey; [Sinha, Sangram] Vivekananda Mahavidyalaya, Dept Bot, Hooghly 712405, W Bengal, India; [Maity, Amit Bikram] Deben Mahata Govt Med Coll &amp; Hosp, Dept Otorhinolaryngol, Purulia 723101, W Bengal, India; [Mandal, Amit Kumar] Raiganj Univ, Ctr Nanotechnol Sci, North Dinajpur 733134, W Bengal, India; [Ince, Ikbal Agah] Acibadem Mehmet Ali Aydinlar Univ, Sch Med, Dept Med Microbiol, TR-34752 Istanbul, Turkey</t>
  </si>
  <si>
    <t>Tripura University; Vidyasagar University; Calcutta School of Tropical Medicine (CSTM); Visva Bharati University; Tripura University; Presidency University, Kolkata; University of Calcutta; Acibadem University</t>
  </si>
  <si>
    <t>Mandal, AK (corresponding author), Raiganj Univ, Dept Sericulture, Chem Biol Lab, North Dinajpur 733134, W Bengal, India.;Dolai, TK (corresponding author), Nil Ratan Sircar Med Coll &amp; Hosp, Hematol Dept, Kolkata 700014, India.;Mandal, AK (corresponding author), Raiganj Univ, Ctr Nanotechnol Sci, North Dinajpur 733134, W Bengal, India.;Ince, IA (corresponding author), Acibadem Mehmet Ali Aydinlar Univ, Sch Med, Dept Med Microbiol, TR-34752 Istanbul, Turkey.</t>
  </si>
  <si>
    <t>10.1038/s41598-021-04399-x</t>
  </si>
  <si>
    <t>Bera, Pradip; Aher, Abhishek; Brandao, Paula; Debnath, Utsab; Dewaker, Varun; Manna, Sunil Kr; Jana, Abhimanyu; Pramanik, Chandana; Mandal, Basudev; Bera, Pulakesh</t>
  </si>
  <si>
    <t>Instigating the In Vitro Anticancer Activity of New Pyridine-Thiazole-Based Co(III), Mn(II), and Ni(II) Complexes: Synthesis, Structure, DFT, Docking, and MD Simulation Studies</t>
  </si>
  <si>
    <t>JOURNAL OF CHEMICAL INFORMATION AND MODELING</t>
  </si>
  <si>
    <t>[Bera, Pradip; Jana, Abhimanyu; Pramanik, Chandana; Mandal, Basudev; Bera, Pulakesh] Vidyasagar Univ, Post Grad Dept Chem, Panskura Banamali Coll, Midnapore East 721152, W Bengal, India; [Bera, Pradip] Kandi Raj Coll, Dept Chem, Murshidabad 742137, W Bengal, India; [Aher, Abhishek; Manna, Sunil Kr] Ctr DNA Fingerprinting &amp; Diagnost CDFD, Hyderabad 500039, Telangana, India; [Aher, Abhishek] Reg Ctr Biotechnol, Grad Studies, Faridabad 121001, Haryana, India; [Brandao, Paula] Univ Aveiro, Dept Chem, CICECO, P-3810193 Aveiro, Portugal; [Debnath, Utsab] Univ Petr &amp; Energy Studies, Sch Hlth Sci, Dehra Dun 246007, Uttarakhand, India; [Dewaker, Varun] CSIR, Med &amp; Proc Chem Div, Cent Drug Res Inst, Lucknow 226031, Uttar Pradesh, India; [Jana, Abhimanyu] Indian Inst Engn Sci &amp; Technol, Dept Chem, Howrah 711103, India; [Pramanik, Chandana] Dinabandhu Andrews Coll, Dept Chem, Kolkata 700084, W Bengal, India; [Mandal, Basudev] Shahid Matangini Hazra Govt Coll Women, Dept Chem, Midnapore East 721649, W Bengal, India; [Manna, Sunil Kr] Reg Ctr Biotechnol, Faridabad 121001, Haryana, India</t>
  </si>
  <si>
    <t>Vidyasagar University; Department of Biotechnology (DBT) India; Centre for DNA Fingerprinting &amp; Diagnostics (CDFD); Department of Biotechnology (DBT) India; Regional Centre for Biotechnology; Universidade de Aveiro; University of Petroleum &amp; Energy Studies (UPES); Council of Scientific &amp; Industrial Research (CSIR) - India; CSIR - Central Drug Research Institute (CDRI); Indian Institute of Engineering Science Technology Shibpur (IIEST); Department of Biotechnology (DBT) India; Regional Centre for Biotechnology</t>
  </si>
  <si>
    <t>Bera, P (corresponding author), Vidyasagar Univ, Post Grad Dept Chem, Panskura Banamali Coll, Midnapore East 721152, W Bengal, India.;Manna, SK (corresponding author), Ctr DNA Fingerprinting &amp; Diagnost CDFD, Hyderabad 500039, Telangana, India.;Manna, SK (corresponding author), Reg Ctr Biotechnol, Faridabad 121001, Haryana, India.</t>
  </si>
  <si>
    <t>1549-9596</t>
  </si>
  <si>
    <t>1549-960X</t>
  </si>
  <si>
    <t>10.1021/acs.jcim.1c01280</t>
  </si>
  <si>
    <t>Chemistry, Medicinal; Chemistry, Multidisciplinary; Computer Science, Information Systems; Computer Science, Interdisciplinary Applications</t>
  </si>
  <si>
    <t>Pharmacology &amp; Pharmacy; Chemistry; Computer Science</t>
  </si>
  <si>
    <t>Halder, Bijay; Karimi, Alireza; Mohammad, Pir; Bandyopadhyay, Jatisankar; Brown, Robert D.; Yaseen, Zaher Mundher</t>
  </si>
  <si>
    <t>Investigating the relationship between land alteration and the urban heat island of Seville city using multi-temporal Landsat data</t>
  </si>
  <si>
    <t>[Halder, Bijay; Bandyopadhyay, Jatisankar] Vidyasagar Univ, Dept Remote Sensing &amp; GIS, Midnapore 721102, India; [Karimi, Alireza] Univ Seville, Escuela Tecn Super Arquitectura, Inst Univ Arquitectura &amp; Ciencias Construcc, Seville 41012, Spain; [Mohammad, Pir] Indian Inst Technol, Dept Earth Sci, Roorkee 247667, Uttarakhand, India; [Mohammad, Pir] Hong Kong Polytech Univ, Dept Land Surveying &amp; Geoinformat, Kowloon, Hong Kong, Peoples R China; [Brown, Robert D.] Texas A&amp;M Univ, Coll Architecture, Dept Landscape Architecture &amp; Urban Planning, College Stn, TX 77840 USA; [Yaseen, Zaher Mundher] Univ Kebangsaan Malaysia, Fac Sci &amp; Technol, Dept Earth Sci &amp; Environm, Bangi 43600, Selangor, Malaysia; [Yaseen, Zaher Mundher] Univ Southern Queensland, Sch Math Phys &amp; Comp, USQs Adv Data Analyt Res Grp, Toowoomba, Qld 4350, Australia; [Yaseen, Zaher Mundher] Al Ayen Univ, Sci Res Ctr, New Era &amp; Dev Civil Engn Res Grp, Thi Qar 64001, Nasiriyah, Iraq</t>
  </si>
  <si>
    <t>Vidyasagar University; University of Sevilla; Indian Institute of Technology System (IIT System); Indian Institute of Technology (IIT) - Roorkee; Hong Kong Polytechnic University; Texas A&amp;M University System; Texas A&amp;M University College Station; Universiti Kebangsaan Malaysia; University of Southern Queensland; Al-Ayen University</t>
  </si>
  <si>
    <t>Mohammad, P (corresponding author), Indian Inst Technol, Dept Earth Sci, Roorkee 247667, Uttarakhand, India.;Mohammad, P (corresponding author), Hong Kong Polytech Univ, Dept Land Surveying &amp; Geoinformat, Kowloon, Hong Kong, Peoples R China.</t>
  </si>
  <si>
    <t>1-2</t>
  </si>
  <si>
    <t>10.1007/s00704-022-04180-8</t>
  </si>
  <si>
    <t>Halder, Bijay; Bandyopadhyay, Jatisankar; Al-Hilali, Aqeel Ali; Ahmed, Ali M.; Falah, Mayadah W.; Abed, Salwan Ali; Falih, Khaldoon T.; Khedher, Khaled Mohamed; Scholz, Miklas; Yaseen, Zaher Mundher</t>
  </si>
  <si>
    <t>Assessment of Urban Green Space Dynamics Influencing the Surface Urban Heat Stress Using Advanced Geospatial Techniques</t>
  </si>
  <si>
    <t>AGRONOMY-BASEL</t>
  </si>
  <si>
    <t>[Halder, Bijay; Bandyopadhyay, Jatisankar] Vidyasagar Univ, Dept Remote Sensing &amp; GIS, Midnapore 721102, India; [Al-Hilali, Aqeel Ali] Al Farahidi Univ, Fac Engn, Baghdad 10022, Iraq; [Ahmed, Ali M.] Al Esraa Univ Coll, Engn Dept, Baghdad 10011, Iraq; [Falah, Mayadah W.] AL Mustaqbal Univ Coll, Bldg &amp; Construct Engn Technol Dept, Hillah 51001, Iraq; [Abed, Salwan Ali] Univ Al Qadisiyah, Coll Sci, Al Diwaniyah 58002, Iraq; [Falih, Khaldoon T.] Al Ayen Univ, Sci Res Ctr, New Era &amp; Dev Civil Engn Res Grp, Nasiriyah 64001, Iraq; [Khedher, Khaled Mohamed] King Khalid Univ, Coll Engn, Dept Civil Engn, Abha 61421, Saudi Arabia; [Khedher, Khaled Mohamed] High Inst Technol Studies, Dept Civil Engn, Mrezgua Univ Campus, Nabeul 8000, Tunisia; [Scholz, Miklas] Univ Salford, Sch Sci Engn &amp; Environm, Directorate Engn Future, Newton Bldg, Manchester M5 4WT, England; [Scholz, Miklas] Univ Johannesburg, Sch Civil Engn &amp; Built Environm, Dept Civil Engn Sci, Kingsway Campus, ZA-2092 Johannesburg, South Africa; [Scholz, Miklas] Natl Res Univ, South Ural State Univ, Dept Town Planning Engn Networks &amp; Syst, 76 Lenin Prospekt, Chelyabinsk 454080, Russia; [Yaseen, Zaher Mundher] Univ Kebangsaan Malaysia, Fac Sci &amp; Technol, Dept Earth Sci &amp; Environm, Bangi 43600, Selangor, Malaysia</t>
  </si>
  <si>
    <t>Vidyasagar University; Al-Farahidi University; Al-Mustaqbal University College; University of Al-Qadisiyah; Al-Ayen University; King Khalid University; University of Salford; University of Johannesburg; South Ural State University; Universiti Kebangsaan Malaysia</t>
  </si>
  <si>
    <t>Scholz, M (corresponding author), Univ Salford, Sch Sci Engn &amp; Environm, Directorate Engn Future, Newton Bldg, Manchester M5 4WT, England.;Scholz, M (corresponding author), Univ Johannesburg, Sch Civil Engn &amp; Built Environm, Dept Civil Engn Sci, Kingsway Campus, ZA-2092 Johannesburg, South Africa.;Scholz, M (corresponding author), Natl Res Univ, South Ural State Univ, Dept Town Planning Engn Networks &amp; Syst, 76 Lenin Prospekt, Chelyabinsk 454080, Russia.;Yaseen, ZM (corresponding author), Univ Kebangsaan Malaysia, Fac Sci &amp; Technol, Dept Earth Sci &amp; Environm, Bangi 43600, Selangor, Malaysia.</t>
  </si>
  <si>
    <t>2073-4395</t>
  </si>
  <si>
    <t>10.3390/agronomy12092129</t>
  </si>
  <si>
    <t>Agronomy; Plant Sciences</t>
  </si>
  <si>
    <t>Agriculture; Plant Sciences</t>
  </si>
  <si>
    <t>Sannigrahi, Srikanta; Pilla, Francesco; Maiti, Arabinda; Bar, Somnath; Bhatt, Sandeep; Kaparwan, Ankit; Zhang, Qi; Keesstra, Saskia; Cerda, Artemi</t>
  </si>
  <si>
    <t>Examining the status of forest fire emission in 2020 and its connection to COVID-19 incidents in West Coast regions of the United States</t>
  </si>
  <si>
    <t>ENVIRONMENTAL RESEARCH</t>
  </si>
  <si>
    <t>[Sannigrahi, Srikanta; Pilla, Francesco] Univ Coll Dublin Richview, Sch Architecture Planning &amp; Environm Policy, Dublin D14 E099, Ireland; [Maiti, Arabinda] Vidyasagar Univ, Dept Geog, Midnapore, W Bengal, India; [Bar, Somnath] Cent Univ Jharkhand, Dept Geoinformat, Ranchi, Bihar, India; [Bhatt, Sandeep] Indian Inst Technol Roorkee, Dept Earth Sci, Roorkee, Uttar Pradesh, India; [Kaparwan, Ankit] Hemvati Nandan Bahuguna Garhwal Univ, Dept Stat, Srinagar, India; [Zhang, Qi] Univ N Carolina, Dept Geog, Chapel Hill, NC 27599 USA; [Keesstra, Saskia] Wageningen Univ &amp; Res, Wageningen Environm Res, Team Soil Water &amp; Land Use, Wageningen, Netherlands; [Keesstra, Saskia] Univ Newcastle, Civil Surveying &amp; Environm Engn, Callaghan, NSW 2308, Australia; [Keesstra, Saskia] Univ Newcastle, Ctr Water Secur &amp; Environm Sustainabil, Callaghan, NSW 2308, Australia; [Cerda, Artemi] Univ Valencia, Dept Geog, Soil Eros &amp; Degradat Res Grp, Blasco Ibanez 28, Valencia 46010, Spain</t>
  </si>
  <si>
    <t>University College Dublin; Vidyasagar University; Central University of Jharkhand; Indian Institute of Technology System (IIT System); Indian Institute of Technology (IIT) - Roorkee; Hemwati Nandan Bahuguna Garhwal University; University of North Carolina; University of North Carolina Chapel Hill; Wageningen University &amp; Research; University of Newcastle; University of Newcastle; University of Valencia</t>
  </si>
  <si>
    <t>Sannigrahi, S (corresponding author), Univ Coll Dublin Richview, Sch Architecture Planning &amp; Environm Policy, Dublin D14 E099, Ireland.</t>
  </si>
  <si>
    <t>0013-9351</t>
  </si>
  <si>
    <t>1096-0953</t>
  </si>
  <si>
    <t>10.1016/j.envres.2022.112818</t>
  </si>
  <si>
    <t>Environmental Sciences; Public, Environmental &amp; Occupational Health</t>
  </si>
  <si>
    <t>Environmental Sciences &amp; Ecology; Public, Environmental &amp; Occupational Health</t>
  </si>
  <si>
    <t>hybrid, Green Accepted, Green Published</t>
  </si>
  <si>
    <t>Halder, Bijay; Bandyopadhyay, Jatisankar; Afan, Haitham Abdulmohsin; Naser, Maryam H.; Abed, Salwan Ali; Khedher, Khaled Mohamed; Falih, Khaldoon T.; Deo, Ravinesh; Scholz, Miklas; Yaseen, Zaher Mundher</t>
  </si>
  <si>
    <t>Delineating the Crop-Land Dynamic due to Extreme Environment Using Landsat Datasets: A Case Study</t>
  </si>
  <si>
    <t>[Halder, Bijay; Bandyopadhyay, Jatisankar] Vidyasagar Univ, Dept Remote Sensing &amp; GIS, Midnapore 721102, India; [Afan, Haitham Abdulmohsin] Al Maarif Univ Coll, Dept Civil Engn, Ramadi 31001, Iraq; [Naser, Maryam H.] Al Mustaqbal Univ Coll, Bldg &amp; Construct Techn Engn Dept, Hillah 51001, Iraq; [Abed, Salwan Ali] Al Qadisiyah Univ, Coll Sci, Al Diwaniyah 58001, Iraq; [Khedher, Khaled Mohamed] King Khalid Univ, Dept Civil Engn, Coll Engn, Abha 61421, Saudi Arabia; [Khedher, Khaled Mohamed] Mrezgua Univ Campus, High Inst Technol Studies, Dept Civil Engn, Nabeul 8000, Tunisia; [Falih, Khaldoon T.] Al Ayen Univ, New Era &amp; Dev Civil Engn Res Grp, Ctr Sci Res, Thi Qar 64001, Iraq; [Deo, Ravinesh] Univ Southern Queensland, Sch Math Phys &amp; Comp, USQs Adv Data Analyt Res Grp, Springfield, Qld 4300, Australia; [Scholz, Miklas] Univ Salford, Directorate Engn Future, Sch Sci Engn &amp; Environm, Newton Bldg, Manchester M5 4WT, England; [Scholz, Miklas] Univ Johannesburg, Sch Civil Engn &amp; Built Environm, Dept Civil Engn Sci, Kingsway Campus,POB 524, ZA-2006 Johannesburg, South Africa; [Scholz, Miklas] South Ural State Univ, Dept Town Planning, Engn Networks &amp; Syst, 76,Lenin prospekt, Chelyabinsk 454080, Russia; [Yaseen, Zaher Mundher] Univ Kebangsaan Malaysia, Fac Sci &amp; Technol, Dept Earth Sci &amp; Environm, Bangi 43600, Selangor, Malaysia; [Yaseen, Zaher Mundher] Univ Southern Queensland, Sch Math Phys &amp; Comp, USQs Adv Data Analyt Res Grp, Adjunct Res Fellow, Springfield, Qld 4350, Australia</t>
  </si>
  <si>
    <t>Vidyasagar University; Al-Maarif University; Al-Mustaqbal University College; University of Al-Qadisiyah; King Khalid University; Al-Ayen University; University of Southern Queensland; University of Salford; University of Johannesburg; South Ural State University; Universiti Kebangsaan Malaysia; University of Southern Queensland</t>
  </si>
  <si>
    <t>Scholz, M (corresponding author), Univ Salford, Directorate Engn Future, Sch Sci Engn &amp; Environm, Newton Bldg, Manchester M5 4WT, England.;Scholz, M (corresponding author), Univ Johannesburg, Sch Civil Engn &amp; Built Environm, Dept Civil Engn Sci, Kingsway Campus,POB 524, ZA-2006 Johannesburg, South Africa.;Scholz, M (corresponding author), South Ural State Univ, Dept Town Planning, Engn Networks &amp; Syst, 76,Lenin prospekt, Chelyabinsk 454080, Russia.;Yaseen, ZM (corresponding author), Univ Kebangsaan Malaysia, Fac Sci &amp; Technol, Dept Earth Sci &amp; Environm, Bangi 43600, Selangor, Malaysia.;Yaseen, ZM (corresponding author), Univ Southern Queensland, Sch Math Phys &amp; Comp, USQs Adv Data Analyt Res Grp, Adjunct Res Fellow, Springfield, Qld 4350, Australia.</t>
  </si>
  <si>
    <t>10.3390/agronomy12061268</t>
  </si>
  <si>
    <t>Choudhury, Moharana; Sahoo, Subhrajeet; Samanta, Palas; Tiwari, Arushi; Tiwari, Alavya; Chadha, Utkarsh; Bhardwaj, Preetam; Nalluri, Abhishek; Eticha, Tolera Kuma; Chakravorty, Arghya</t>
  </si>
  <si>
    <t>COVID-19: An Accelerator for Global Plastic Consumption and Its Implications</t>
  </si>
  <si>
    <t>JOURNAL OF ENVIRONMENTAL AND PUBLIC HEALTH</t>
  </si>
  <si>
    <t>[Choudhury, Moharana] Voice Environm VoE, Environm Res &amp; Management Div, Gauhati 781034, Assam, India; [Choudhury, Moharana] Tezpur Univ, Dept Environm Sci, Tezpur, Assam, India; [Sahoo, Subhrajeet] Vidyasagar Univ, Ctr Life Sci, Midnapore 721102, India; [Samanta, Palas] Univ North Bengal, Dept Environm Sci, Sukanta Mahavidyalaya, Dhupguri, W Bengal, India; [Tiwari, Arushi] Indian Inst Technol IIT, Dept Chem, Madras, Tamil Nadu, India; [Tiwari, Alavya] Vellore Inst Technol, Sch Chem Engn SCHEME, Vellore, Tamil Nadu, India; [Chadha, Utkarsh] Vellore Inst Technol, Sch Mech Engn, Vellore 632014, Tamil Nadu, India; [Chadha, Utkarsh] Univ Toronto, Fac Appl Sci &amp; Engn, Sch Grad Studies, Dept Mat Sci &amp; Engn, Toronto, ON M5S 2Z9, Canada; [Bhardwaj, Preetam; Chakravorty, Arghya] Vellore Inst Technol, Ctr Nanotechnol Res, Vellore 632014, India; [Nalluri, Abhishek] Huazhong Univ Sci &amp; Technol, Dept Mat Sci &amp; Engn, Wuhan 430074, Peoples R China; [Eticha, Tolera Kuma] Ambo Univ, Coll Nat &amp; Comp Sci, Dept Biol, Ambo, Ethiopia; [Chakravorty, Arghya] Vellore Inst Technol, Sch Biosci &amp; Technol, Vellore 632014, Tamil Nadu, India; [Chakravorty, Arghya] Baranagar Baghajatin Social Welf Org, Res &amp; Dev Act Wing, Kolkata 700036, India</t>
  </si>
  <si>
    <t>Tezpur University; Vidyasagar University; University of North Bengal; Indian Institute of Technology System (IIT System); Indian Institute of Technology (IIT) - Madras; Vellore Institute of Technology (VIT); VIT Vellore; Vellore Institute of Technology (VIT); VIT Vellore; University of Toronto; Vellore Institute of Technology (VIT); VIT Vellore; Huazhong University of Science &amp; Technology; Ambo University; Vellore Institute of Technology (VIT); VIT Vellore</t>
  </si>
  <si>
    <t>Chakravorty, A (corresponding author), Vellore Inst Technol, Ctr Nanotechnol Res, Vellore 632014, India.;Nalluri, A (corresponding author), Huazhong Univ Sci &amp; Technol, Dept Mat Sci &amp; Engn, Wuhan 430074, Peoples R China.;Eticha, TK (corresponding author), Ambo Univ, Coll Nat &amp; Comp Sci, Dept Biol, Ambo, Ethiopia.;Chakravorty, A (corresponding author), Vellore Inst Technol, Sch Biosci &amp; Technol, Vellore 632014, Tamil Nadu, India.;Chakravorty, A (corresponding author), Baranagar Baghajatin Social Welf Org, Res &amp; Dev Act Wing, Kolkata 700036, India.</t>
  </si>
  <si>
    <t>1687-9805</t>
  </si>
  <si>
    <t>1687-9813</t>
  </si>
  <si>
    <t>10.1155/2022/1066350</t>
  </si>
  <si>
    <t>Public, Environmental &amp; Occupational Health</t>
  </si>
  <si>
    <t>hybrid, Green Published, Green Submitted</t>
  </si>
  <si>
    <t>Das, Monojit; Mondal, Susmita; Ghosh, Ria; Biswas, Pritam; Moussa, Ziad; Darbar, Soumendra; Ahmed, Saleh A.; Das, Anjan Kumar; Bhattacharya, Siddhartha Sankar; Pal, Debasish; Mallick, Asim Kumar; Chakrabarti, Prantar; Kundu, Jayanta Kumar; Adhikari, Aniruddha; Pal, Samir Kumar</t>
  </si>
  <si>
    <t>A nano erythropoiesis stimulating agent for the treatment of anemia and associated disorders</t>
  </si>
  <si>
    <t>ISCIENCE</t>
  </si>
  <si>
    <t>[Das, Monojit; Das, Anjan Kumar; Kundu, Jayanta Kumar] Vidyasagar Univ, Dept Zool, Midnapore 721102, India; [Das, Monojit; Bhattacharya, Siddhartha Sankar; Pal, Debasish; Pal, Samir Kumar] Univ Calcutta, Uluberia Coll, Dept Zool, Uluberia 711315, India; [Mondal, Susmita; Ghosh, Ria; Pal, Samir Kumar] SN Bose Natl Ctr Basic Sci, Dept Chem Biol &amp; Macromol Sci, Block JD,Sector 3,Salt Lake, Kolkata 700106, India; [Ghosh, Ria] Univ Calcutta, Dept Biochem, 35 Ballygunge Circular Rd, Kolkata 700019, India; [Biswas, Pritam] St Xaviers Coll, Dept Microbiol, 30 Mother Teresa Sarani, Kolkata 700016, India; [Moussa, Ziad] United Arab Emirates Univ, Coll Sci, Dept Chem, POB 15551, Al Ain, U Arab Emirates; [Darbar, Soumendra] Deys Med Stores Mfg Ltd, Res &amp; Dev Div, 62 Bondel Rd, Kolkata 700019, India; [Ahmed, Saleh A.] Umm Al Qura Univ, Fac Appl Sci, Dept Chem, Mecca 21955, Saudi Arabia; [Ahmed, Saleh A.] Assiut Univ, Fac Sci, Dept Chem, Assiut 71516, Egypt; [Das, Anjan Kumar] Coochbehar Govt Med Coll &amp; Hosp, Dept Pathol, Cooch Behar 736101, India; [Mallick, Asim Kumar] Nil Ratan Sircar Med Coll &amp; Hosp, Dept Pediat Med, Kolkata 700014, India; [Chakrabarti, Prantar] Vivekananda Inst Med Sci, Dept Hematol, Kolkata 700026, India; [Adhikari, Aniruddha] Univ Calif Los Angeles UCLA, UCLA Samueli Sch Engn, Dept Chem &amp; Biomol Engn, Los Angeles, CA 90095 USA</t>
  </si>
  <si>
    <t>Vidyasagar University; University of Calcutta; Department of Science &amp; Technology (India); SN Bose National Centre for Basic Science (SNBNCBS); University of Calcutta; St. Xavier's College Kolkata; United Arab Emirates University; Umm Al Qura University; Egyptian Knowledge Bank (EKB); Assiut University; University of California System; University of California Los Angeles</t>
  </si>
  <si>
    <t>Kundu, JK (corresponding author), Vidyasagar Univ, Dept Zool, Midnapore 721102, India.;Pal, SK (corresponding author), Univ Calcutta, Uluberia Coll, Dept Zool, Uluberia 711315, India.;Pal, SK (corresponding author), SN Bose Natl Ctr Basic Sci, Dept Chem Biol &amp; Macromol Sci, Block JD,Sector 3,Salt Lake, Kolkata 700106, India.;Adhikari, A (corresponding author), Univ Calif Los Angeles UCLA, UCLA Samueli Sch Engn, Dept Chem &amp; Biomol Engn, Los Angeles, CA 90095 USA.</t>
  </si>
  <si>
    <t>CELL PRESS</t>
  </si>
  <si>
    <t>50 HAMPSHIRE ST, FLOOR 5, CAMBRIDGE, MA 02139 USA</t>
  </si>
  <si>
    <t>2589-0042</t>
  </si>
  <si>
    <t>10.1016/j.isci.2022.105021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</si>
</sst>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3"/>
  <sheetViews>
    <sheetView tabSelected="1" workbookViewId="0">
      <selection sqref="A1:XFD1048576"/>
    </sheetView>
  </sheetViews>
  <sheetFormatPr defaultRowHeight="14.5" x14ac:dyDescent="0.35"/>
  <sheetData>
    <row r="1" spans="1:27" s="1" customFormat="1" ht="18.5" x14ac:dyDescent="0.4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s="1" customFormat="1" ht="18.5" x14ac:dyDescent="0.45">
      <c r="A2" s="1" t="s">
        <v>27</v>
      </c>
      <c r="B2" s="1" t="s">
        <v>28</v>
      </c>
      <c r="C2" s="1" t="s">
        <v>29</v>
      </c>
      <c r="D2" s="1" t="s">
        <v>30</v>
      </c>
      <c r="E2" s="3">
        <v>2022</v>
      </c>
      <c r="F2" s="1" t="s">
        <v>31</v>
      </c>
      <c r="G2" s="1" t="s">
        <v>32</v>
      </c>
      <c r="H2" s="1" t="s">
        <v>33</v>
      </c>
      <c r="I2" s="1">
        <v>106</v>
      </c>
      <c r="J2" s="1">
        <v>20</v>
      </c>
      <c r="K2" s="1">
        <v>6</v>
      </c>
      <c r="L2" s="1">
        <v>60</v>
      </c>
      <c r="M2" s="1" t="s">
        <v>34</v>
      </c>
      <c r="N2" s="1" t="s">
        <v>35</v>
      </c>
      <c r="O2" s="1" t="s">
        <v>36</v>
      </c>
      <c r="P2" s="1" t="s">
        <v>37</v>
      </c>
      <c r="Q2" s="1" t="s">
        <v>38</v>
      </c>
      <c r="R2" s="1">
        <v>379</v>
      </c>
      <c r="S2" s="1" t="s">
        <v>39</v>
      </c>
      <c r="T2" s="1" t="s">
        <v>40</v>
      </c>
      <c r="U2" s="1" t="str">
        <f>HYPERLINK("http://dx.doi.org/10.1016/j.jclepro.2022.134735","http://dx.doi.org/10.1016/j.jclepro.2022.134735")</f>
        <v>http://dx.doi.org/10.1016/j.jclepro.2022.134735</v>
      </c>
      <c r="V2" s="1">
        <v>18</v>
      </c>
      <c r="W2" s="1" t="s">
        <v>41</v>
      </c>
      <c r="X2" s="1" t="s">
        <v>42</v>
      </c>
      <c r="Y2" s="1" t="s">
        <v>43</v>
      </c>
      <c r="Z2" s="1" t="s">
        <v>39</v>
      </c>
      <c r="AA2" s="1" t="s">
        <v>39</v>
      </c>
    </row>
    <row r="3" spans="1:27" s="1" customFormat="1" ht="18.5" x14ac:dyDescent="0.45">
      <c r="A3" s="1" t="s">
        <v>44</v>
      </c>
      <c r="B3" s="1" t="s">
        <v>45</v>
      </c>
      <c r="C3" s="1" t="s">
        <v>46</v>
      </c>
      <c r="D3" s="1" t="s">
        <v>30</v>
      </c>
      <c r="E3" s="3">
        <v>2022</v>
      </c>
      <c r="F3" s="1" t="s">
        <v>47</v>
      </c>
      <c r="G3" s="1" t="s">
        <v>32</v>
      </c>
      <c r="H3" s="1" t="s">
        <v>48</v>
      </c>
      <c r="I3" s="1">
        <v>42</v>
      </c>
      <c r="J3" s="1">
        <v>0</v>
      </c>
      <c r="K3" s="1">
        <v>2</v>
      </c>
      <c r="L3" s="1">
        <v>11</v>
      </c>
      <c r="M3" s="1" t="s">
        <v>49</v>
      </c>
      <c r="N3" s="1" t="s">
        <v>50</v>
      </c>
      <c r="O3" s="1" t="s">
        <v>51</v>
      </c>
      <c r="P3" s="1" t="s">
        <v>52</v>
      </c>
      <c r="Q3" s="1" t="s">
        <v>53</v>
      </c>
      <c r="R3" s="1">
        <v>15</v>
      </c>
      <c r="S3" s="1">
        <v>2</v>
      </c>
      <c r="T3" s="1" t="s">
        <v>54</v>
      </c>
      <c r="U3" s="1" t="str">
        <f>HYPERLINK("http://dx.doi.org/10.1080/1751696X.2022.2085527","http://dx.doi.org/10.1080/1751696X.2022.2085527")</f>
        <v>http://dx.doi.org/10.1080/1751696X.2022.2085527</v>
      </c>
      <c r="V3" s="1">
        <v>17</v>
      </c>
      <c r="W3" s="1" t="s">
        <v>55</v>
      </c>
      <c r="X3" s="1" t="s">
        <v>56</v>
      </c>
      <c r="Y3" s="1" t="s">
        <v>55</v>
      </c>
      <c r="Z3" s="1" t="s">
        <v>39</v>
      </c>
      <c r="AA3" s="1" t="s">
        <v>39</v>
      </c>
    </row>
    <row r="4" spans="1:27" s="1" customFormat="1" ht="18.5" x14ac:dyDescent="0.45">
      <c r="A4" s="1" t="s">
        <v>57</v>
      </c>
      <c r="B4" s="1" t="s">
        <v>58</v>
      </c>
      <c r="C4" s="1" t="s">
        <v>59</v>
      </c>
      <c r="D4" s="1" t="s">
        <v>30</v>
      </c>
      <c r="E4" s="3">
        <v>2022</v>
      </c>
      <c r="F4" s="1" t="s">
        <v>60</v>
      </c>
      <c r="G4" s="1" t="s">
        <v>61</v>
      </c>
      <c r="H4" s="1" t="s">
        <v>62</v>
      </c>
      <c r="I4" s="1">
        <v>46</v>
      </c>
      <c r="J4" s="1">
        <v>5</v>
      </c>
      <c r="K4" s="1">
        <v>3</v>
      </c>
      <c r="L4" s="1">
        <v>22</v>
      </c>
      <c r="M4" s="1" t="s">
        <v>63</v>
      </c>
      <c r="N4" s="1" t="s">
        <v>64</v>
      </c>
      <c r="O4" s="1" t="s">
        <v>65</v>
      </c>
      <c r="P4" s="1" t="s">
        <v>66</v>
      </c>
      <c r="Q4" s="1" t="s">
        <v>67</v>
      </c>
      <c r="R4" s="1">
        <v>110</v>
      </c>
      <c r="S4" s="1" t="s">
        <v>39</v>
      </c>
      <c r="T4" s="1" t="s">
        <v>68</v>
      </c>
      <c r="U4" s="1" t="str">
        <f>HYPERLINK("http://dx.doi.org/10.1016/j.cnsns.2022.106380","http://dx.doi.org/10.1016/j.cnsns.2022.106380")</f>
        <v>http://dx.doi.org/10.1016/j.cnsns.2022.106380</v>
      </c>
      <c r="V4" s="1">
        <v>27</v>
      </c>
      <c r="W4" s="1" t="s">
        <v>69</v>
      </c>
      <c r="X4" s="1" t="s">
        <v>42</v>
      </c>
      <c r="Y4" s="1" t="s">
        <v>70</v>
      </c>
      <c r="Z4" s="1" t="s">
        <v>39</v>
      </c>
      <c r="AA4" s="1" t="s">
        <v>39</v>
      </c>
    </row>
    <row r="5" spans="1:27" s="1" customFormat="1" ht="18.5" x14ac:dyDescent="0.45">
      <c r="A5" s="1" t="s">
        <v>71</v>
      </c>
      <c r="B5" s="1" t="s">
        <v>72</v>
      </c>
      <c r="C5" s="1" t="s">
        <v>73</v>
      </c>
      <c r="D5" s="1" t="s">
        <v>30</v>
      </c>
      <c r="E5" s="3">
        <v>2022</v>
      </c>
      <c r="F5" s="1" t="s">
        <v>74</v>
      </c>
      <c r="G5" s="1" t="s">
        <v>32</v>
      </c>
      <c r="H5" s="1" t="s">
        <v>75</v>
      </c>
      <c r="I5" s="1">
        <v>49</v>
      </c>
      <c r="J5" s="1">
        <v>5</v>
      </c>
      <c r="K5" s="1">
        <v>0</v>
      </c>
      <c r="L5" s="1">
        <v>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>
        <v>41</v>
      </c>
      <c r="S5" s="1">
        <v>8</v>
      </c>
      <c r="T5" s="1" t="s">
        <v>81</v>
      </c>
      <c r="U5" s="1" t="str">
        <f>HYPERLINK("http://dx.doi.org/10.1007/s40314-022-02099-4","http://dx.doi.org/10.1007/s40314-022-02099-4")</f>
        <v>http://dx.doi.org/10.1007/s40314-022-02099-4</v>
      </c>
      <c r="V5" s="1">
        <v>29</v>
      </c>
      <c r="W5" s="1" t="s">
        <v>82</v>
      </c>
      <c r="X5" s="1" t="s">
        <v>42</v>
      </c>
      <c r="Y5" s="1" t="s">
        <v>83</v>
      </c>
      <c r="Z5" s="1" t="s">
        <v>39</v>
      </c>
      <c r="AA5" s="1" t="s">
        <v>39</v>
      </c>
    </row>
    <row r="6" spans="1:27" s="1" customFormat="1" ht="18.5" x14ac:dyDescent="0.45">
      <c r="A6" s="1" t="s">
        <v>84</v>
      </c>
      <c r="B6" s="1" t="s">
        <v>85</v>
      </c>
      <c r="C6" s="1" t="s">
        <v>86</v>
      </c>
      <c r="D6" s="1" t="s">
        <v>30</v>
      </c>
      <c r="E6" s="3">
        <v>2022</v>
      </c>
      <c r="F6" s="1" t="s">
        <v>87</v>
      </c>
      <c r="G6" s="1" t="s">
        <v>32</v>
      </c>
      <c r="H6" s="1" t="s">
        <v>88</v>
      </c>
      <c r="I6" s="1">
        <v>61</v>
      </c>
      <c r="J6" s="1">
        <v>3</v>
      </c>
      <c r="K6" s="1">
        <v>0</v>
      </c>
      <c r="L6" s="1">
        <v>2</v>
      </c>
      <c r="M6" s="1" t="s">
        <v>89</v>
      </c>
      <c r="N6" s="1" t="s">
        <v>90</v>
      </c>
      <c r="O6" s="1" t="s">
        <v>91</v>
      </c>
      <c r="P6" s="1" t="s">
        <v>92</v>
      </c>
      <c r="Q6" s="1" t="s">
        <v>93</v>
      </c>
      <c r="R6" s="1">
        <v>232</v>
      </c>
      <c r="S6" s="1" t="s">
        <v>39</v>
      </c>
      <c r="T6" s="1" t="s">
        <v>94</v>
      </c>
      <c r="U6" s="1" t="str">
        <f>HYPERLINK("http://dx.doi.org/10.1016/j.ecoenv.2022.113275","http://dx.doi.org/10.1016/j.ecoenv.2022.113275")</f>
        <v>http://dx.doi.org/10.1016/j.ecoenv.2022.113275</v>
      </c>
      <c r="V6" s="1">
        <v>13</v>
      </c>
      <c r="W6" s="1" t="s">
        <v>95</v>
      </c>
      <c r="X6" s="1" t="s">
        <v>42</v>
      </c>
      <c r="Y6" s="1" t="s">
        <v>96</v>
      </c>
      <c r="Z6" s="1">
        <v>35131584</v>
      </c>
      <c r="AA6" s="1" t="s">
        <v>97</v>
      </c>
    </row>
    <row r="7" spans="1:27" s="1" customFormat="1" ht="18.5" x14ac:dyDescent="0.45">
      <c r="A7" s="1" t="s">
        <v>98</v>
      </c>
      <c r="B7" s="1" t="s">
        <v>99</v>
      </c>
      <c r="C7" s="1" t="s">
        <v>100</v>
      </c>
      <c r="D7" s="1" t="s">
        <v>30</v>
      </c>
      <c r="E7" s="3">
        <v>2022</v>
      </c>
      <c r="F7" s="1" t="s">
        <v>101</v>
      </c>
      <c r="G7" s="1" t="s">
        <v>32</v>
      </c>
      <c r="H7" s="1" t="s">
        <v>102</v>
      </c>
      <c r="I7" s="1">
        <v>77</v>
      </c>
      <c r="J7" s="1">
        <v>14</v>
      </c>
      <c r="K7" s="1">
        <v>0</v>
      </c>
      <c r="L7" s="1">
        <v>10</v>
      </c>
      <c r="M7" s="1" t="s">
        <v>103</v>
      </c>
      <c r="N7" s="1" t="s">
        <v>104</v>
      </c>
      <c r="O7" s="1" t="s">
        <v>105</v>
      </c>
      <c r="P7" s="1" t="s">
        <v>106</v>
      </c>
      <c r="Q7" s="1" t="s">
        <v>39</v>
      </c>
      <c r="R7" s="1">
        <v>17</v>
      </c>
      <c r="S7" s="1">
        <v>4</v>
      </c>
      <c r="T7" s="1" t="s">
        <v>107</v>
      </c>
      <c r="U7" s="1" t="str">
        <f>HYPERLINK("http://dx.doi.org/10.1371/journal.pone.0267302","http://dx.doi.org/10.1371/journal.pone.0267302")</f>
        <v>http://dx.doi.org/10.1371/journal.pone.0267302</v>
      </c>
      <c r="V7" s="1">
        <v>29</v>
      </c>
      <c r="W7" s="1" t="s">
        <v>108</v>
      </c>
      <c r="X7" s="1" t="s">
        <v>42</v>
      </c>
      <c r="Y7" s="1" t="s">
        <v>109</v>
      </c>
      <c r="Z7" s="1">
        <v>35482744</v>
      </c>
      <c r="AA7" s="1" t="s">
        <v>110</v>
      </c>
    </row>
    <row r="8" spans="1:27" s="1" customFormat="1" ht="18.5" x14ac:dyDescent="0.45">
      <c r="A8" s="1" t="s">
        <v>111</v>
      </c>
      <c r="B8" s="1" t="s">
        <v>112</v>
      </c>
      <c r="C8" s="1" t="s">
        <v>113</v>
      </c>
      <c r="D8" s="1" t="s">
        <v>30</v>
      </c>
      <c r="E8" s="3">
        <v>2022</v>
      </c>
      <c r="F8" s="1" t="s">
        <v>114</v>
      </c>
      <c r="G8" s="1" t="s">
        <v>32</v>
      </c>
      <c r="H8" s="1" t="s">
        <v>75</v>
      </c>
      <c r="I8" s="1">
        <v>51</v>
      </c>
      <c r="J8" s="1">
        <v>9</v>
      </c>
      <c r="K8" s="1">
        <v>0</v>
      </c>
      <c r="L8" s="1">
        <v>6</v>
      </c>
      <c r="M8" s="1" t="s">
        <v>115</v>
      </c>
      <c r="N8" s="1" t="s">
        <v>116</v>
      </c>
      <c r="O8" s="1" t="s">
        <v>117</v>
      </c>
      <c r="P8" s="1" t="s">
        <v>118</v>
      </c>
      <c r="Q8" s="1" t="s">
        <v>119</v>
      </c>
      <c r="R8" s="1">
        <v>37</v>
      </c>
      <c r="S8" s="1">
        <v>1</v>
      </c>
      <c r="T8" s="1" t="s">
        <v>120</v>
      </c>
      <c r="U8" s="1" t="str">
        <f>HYPERLINK("http://dx.doi.org/10.1007/s11766-022-4476-8","http://dx.doi.org/10.1007/s11766-022-4476-8")</f>
        <v>http://dx.doi.org/10.1007/s11766-022-4476-8</v>
      </c>
      <c r="V8" s="1">
        <v>20</v>
      </c>
      <c r="W8" s="1" t="s">
        <v>82</v>
      </c>
      <c r="X8" s="1" t="s">
        <v>42</v>
      </c>
      <c r="Y8" s="1" t="s">
        <v>83</v>
      </c>
      <c r="Z8" s="1" t="s">
        <v>39</v>
      </c>
      <c r="AA8" s="1" t="s">
        <v>39</v>
      </c>
    </row>
    <row r="9" spans="1:27" s="1" customFormat="1" ht="18.5" x14ac:dyDescent="0.45">
      <c r="A9" s="1" t="s">
        <v>121</v>
      </c>
      <c r="B9" s="1" t="s">
        <v>122</v>
      </c>
      <c r="C9" s="1" t="s">
        <v>123</v>
      </c>
      <c r="D9" s="1" t="s">
        <v>30</v>
      </c>
      <c r="E9" s="3">
        <v>2022</v>
      </c>
      <c r="F9" s="1" t="s">
        <v>124</v>
      </c>
      <c r="G9" s="1" t="s">
        <v>32</v>
      </c>
      <c r="H9" s="1" t="s">
        <v>125</v>
      </c>
      <c r="I9" s="1">
        <v>42</v>
      </c>
      <c r="J9" s="1">
        <v>16</v>
      </c>
      <c r="K9" s="1">
        <v>0</v>
      </c>
      <c r="L9" s="1">
        <v>13</v>
      </c>
      <c r="M9" s="1" t="s">
        <v>76</v>
      </c>
      <c r="N9" s="1" t="s">
        <v>77</v>
      </c>
      <c r="O9" s="1" t="s">
        <v>78</v>
      </c>
      <c r="P9" s="1" t="s">
        <v>126</v>
      </c>
      <c r="Q9" s="1" t="s">
        <v>127</v>
      </c>
      <c r="R9" s="1">
        <v>8</v>
      </c>
      <c r="S9" s="1">
        <v>3</v>
      </c>
      <c r="T9" s="1" t="s">
        <v>128</v>
      </c>
      <c r="U9" s="1" t="str">
        <f>HYPERLINK("http://dx.doi.org/10.1007/s40808-022-01359-w","http://dx.doi.org/10.1007/s40808-022-01359-w")</f>
        <v>http://dx.doi.org/10.1007/s40808-022-01359-w</v>
      </c>
      <c r="V9" s="1">
        <v>16</v>
      </c>
      <c r="W9" s="1" t="s">
        <v>129</v>
      </c>
      <c r="X9" s="1" t="s">
        <v>130</v>
      </c>
      <c r="Y9" s="1" t="s">
        <v>131</v>
      </c>
      <c r="Z9" s="1" t="s">
        <v>39</v>
      </c>
      <c r="AA9" s="1" t="s">
        <v>39</v>
      </c>
    </row>
    <row r="10" spans="1:27" s="1" customFormat="1" ht="18.5" x14ac:dyDescent="0.45">
      <c r="A10" s="1" t="s">
        <v>98</v>
      </c>
      <c r="B10" s="1" t="s">
        <v>132</v>
      </c>
      <c r="C10" s="1" t="s">
        <v>133</v>
      </c>
      <c r="D10" s="1" t="s">
        <v>30</v>
      </c>
      <c r="E10" s="3">
        <v>2022</v>
      </c>
      <c r="F10" s="1" t="s">
        <v>134</v>
      </c>
      <c r="G10" s="1" t="s">
        <v>32</v>
      </c>
      <c r="H10" s="1" t="s">
        <v>135</v>
      </c>
      <c r="I10" s="1">
        <v>70</v>
      </c>
      <c r="J10" s="1">
        <v>13</v>
      </c>
      <c r="K10" s="1">
        <v>0</v>
      </c>
      <c r="L10" s="1">
        <v>10</v>
      </c>
      <c r="M10" s="1" t="s">
        <v>136</v>
      </c>
      <c r="N10" s="1" t="s">
        <v>137</v>
      </c>
      <c r="O10" s="1" t="s">
        <v>138</v>
      </c>
      <c r="P10" s="1" t="s">
        <v>39</v>
      </c>
      <c r="Q10" s="1" t="s">
        <v>139</v>
      </c>
      <c r="R10" s="1">
        <v>2</v>
      </c>
      <c r="S10" s="1" t="s">
        <v>39</v>
      </c>
      <c r="T10" s="1" t="s">
        <v>140</v>
      </c>
      <c r="U10" s="1" t="str">
        <f>HYPERLINK("http://dx.doi.org/10.3389/ffunb.2021.796010","http://dx.doi.org/10.3389/ffunb.2021.796010")</f>
        <v>http://dx.doi.org/10.3389/ffunb.2021.796010</v>
      </c>
      <c r="V10" s="1">
        <v>19</v>
      </c>
      <c r="W10" s="1" t="s">
        <v>141</v>
      </c>
      <c r="X10" s="1" t="s">
        <v>130</v>
      </c>
      <c r="Y10" s="1" t="s">
        <v>141</v>
      </c>
      <c r="Z10" s="1">
        <v>37744113</v>
      </c>
      <c r="AA10" s="1" t="s">
        <v>110</v>
      </c>
    </row>
    <row r="11" spans="1:27" s="1" customFormat="1" ht="18.5" x14ac:dyDescent="0.45">
      <c r="A11" s="1" t="s">
        <v>142</v>
      </c>
      <c r="B11" s="1" t="s">
        <v>143</v>
      </c>
      <c r="C11" s="1" t="s">
        <v>144</v>
      </c>
      <c r="D11" s="1" t="s">
        <v>30</v>
      </c>
      <c r="E11" s="3">
        <v>2022</v>
      </c>
      <c r="F11" s="1" t="s">
        <v>145</v>
      </c>
      <c r="G11" s="1" t="s">
        <v>32</v>
      </c>
      <c r="H11" s="1" t="s">
        <v>146</v>
      </c>
      <c r="I11" s="1">
        <v>57</v>
      </c>
      <c r="J11" s="1">
        <v>0</v>
      </c>
      <c r="K11" s="1">
        <v>2</v>
      </c>
      <c r="L11" s="1">
        <v>7</v>
      </c>
      <c r="M11" s="1" t="s">
        <v>147</v>
      </c>
      <c r="N11" s="1" t="s">
        <v>148</v>
      </c>
      <c r="O11" s="1" t="s">
        <v>149</v>
      </c>
      <c r="P11" s="1" t="s">
        <v>150</v>
      </c>
      <c r="Q11" s="1" t="s">
        <v>151</v>
      </c>
      <c r="R11" s="1">
        <v>59</v>
      </c>
      <c r="S11" s="1">
        <v>3</v>
      </c>
      <c r="T11" s="1" t="s">
        <v>152</v>
      </c>
      <c r="U11" s="1" t="str">
        <f>HYPERLINK("http://dx.doi.org/10.1177/00194646221109299","http://dx.doi.org/10.1177/00194646221109299")</f>
        <v>http://dx.doi.org/10.1177/00194646221109299</v>
      </c>
      <c r="V11" s="1">
        <v>37</v>
      </c>
      <c r="W11" s="1" t="s">
        <v>153</v>
      </c>
      <c r="X11" s="1" t="s">
        <v>154</v>
      </c>
      <c r="Y11" s="1" t="s">
        <v>153</v>
      </c>
      <c r="Z11" s="1" t="s">
        <v>39</v>
      </c>
      <c r="AA11" s="1" t="s">
        <v>39</v>
      </c>
    </row>
    <row r="12" spans="1:27" s="1" customFormat="1" ht="18.5" x14ac:dyDescent="0.45">
      <c r="A12" s="1" t="s">
        <v>155</v>
      </c>
      <c r="B12" s="1" t="s">
        <v>156</v>
      </c>
      <c r="C12" s="1" t="s">
        <v>157</v>
      </c>
      <c r="D12" s="1" t="s">
        <v>30</v>
      </c>
      <c r="E12" s="3">
        <v>2022</v>
      </c>
      <c r="F12" s="1" t="s">
        <v>158</v>
      </c>
      <c r="G12" s="1" t="s">
        <v>32</v>
      </c>
      <c r="H12" s="1" t="s">
        <v>159</v>
      </c>
      <c r="I12" s="1">
        <v>32</v>
      </c>
      <c r="J12" s="1">
        <v>6</v>
      </c>
      <c r="K12" s="1">
        <v>0</v>
      </c>
      <c r="L12" s="1">
        <v>8</v>
      </c>
      <c r="M12" s="1" t="s">
        <v>160</v>
      </c>
      <c r="N12" s="1" t="s">
        <v>161</v>
      </c>
      <c r="O12" s="1" t="s">
        <v>162</v>
      </c>
      <c r="P12" s="1" t="s">
        <v>163</v>
      </c>
      <c r="Q12" s="1" t="s">
        <v>164</v>
      </c>
      <c r="R12" s="1">
        <v>16</v>
      </c>
      <c r="S12" s="1">
        <v>2</v>
      </c>
      <c r="T12" s="1" t="s">
        <v>165</v>
      </c>
      <c r="U12" s="1" t="str">
        <f>HYPERLINK("http://dx.doi.org/10.1108/IJPHM-08-2020-0067","http://dx.doi.org/10.1108/IJPHM-08-2020-0067")</f>
        <v>http://dx.doi.org/10.1108/IJPHM-08-2020-0067</v>
      </c>
      <c r="V12" s="1">
        <v>22</v>
      </c>
      <c r="W12" s="1" t="s">
        <v>166</v>
      </c>
      <c r="X12" s="1" t="s">
        <v>130</v>
      </c>
      <c r="Y12" s="1" t="s">
        <v>167</v>
      </c>
      <c r="Z12" s="1" t="s">
        <v>39</v>
      </c>
      <c r="AA12" s="1" t="s">
        <v>39</v>
      </c>
    </row>
    <row r="13" spans="1:27" s="1" customFormat="1" ht="18.5" x14ac:dyDescent="0.45">
      <c r="A13" s="1" t="s">
        <v>168</v>
      </c>
      <c r="B13" s="1" t="s">
        <v>169</v>
      </c>
      <c r="C13" s="1" t="s">
        <v>170</v>
      </c>
      <c r="D13" s="1" t="s">
        <v>30</v>
      </c>
      <c r="E13" s="3">
        <v>2022</v>
      </c>
      <c r="F13" s="1" t="s">
        <v>171</v>
      </c>
      <c r="G13" s="1" t="s">
        <v>32</v>
      </c>
      <c r="H13" s="1" t="s">
        <v>135</v>
      </c>
      <c r="I13" s="1">
        <v>86</v>
      </c>
      <c r="J13" s="1">
        <v>12</v>
      </c>
      <c r="K13" s="1">
        <v>1</v>
      </c>
      <c r="L13" s="1">
        <v>18</v>
      </c>
      <c r="M13" s="1" t="s">
        <v>136</v>
      </c>
      <c r="N13" s="1" t="s">
        <v>137</v>
      </c>
      <c r="O13" s="1" t="s">
        <v>138</v>
      </c>
      <c r="P13" s="1" t="s">
        <v>39</v>
      </c>
      <c r="Q13" s="1" t="s">
        <v>172</v>
      </c>
      <c r="R13" s="1">
        <v>13</v>
      </c>
      <c r="S13" s="1" t="s">
        <v>39</v>
      </c>
      <c r="T13" s="1" t="s">
        <v>173</v>
      </c>
      <c r="U13" s="1" t="str">
        <f>HYPERLINK("http://dx.doi.org/10.3389/fmicb.2022.920561","http://dx.doi.org/10.3389/fmicb.2022.920561")</f>
        <v>http://dx.doi.org/10.3389/fmicb.2022.920561</v>
      </c>
      <c r="V13" s="1">
        <v>19</v>
      </c>
      <c r="W13" s="1" t="s">
        <v>174</v>
      </c>
      <c r="X13" s="1" t="s">
        <v>42</v>
      </c>
      <c r="Y13" s="1" t="s">
        <v>174</v>
      </c>
      <c r="Z13" s="1">
        <v>35814705</v>
      </c>
      <c r="AA13" s="1" t="s">
        <v>175</v>
      </c>
    </row>
    <row r="14" spans="1:27" s="1" customFormat="1" ht="18.5" x14ac:dyDescent="0.45">
      <c r="A14" s="1" t="s">
        <v>176</v>
      </c>
      <c r="B14" s="1" t="s">
        <v>177</v>
      </c>
      <c r="C14" s="1" t="s">
        <v>178</v>
      </c>
      <c r="D14" s="1" t="s">
        <v>30</v>
      </c>
      <c r="E14" s="3">
        <v>2022</v>
      </c>
      <c r="F14" s="1" t="s">
        <v>179</v>
      </c>
      <c r="G14" s="1" t="s">
        <v>61</v>
      </c>
      <c r="H14" s="1" t="s">
        <v>180</v>
      </c>
      <c r="I14" s="1">
        <v>24</v>
      </c>
      <c r="J14" s="1">
        <v>0</v>
      </c>
      <c r="K14" s="1">
        <v>0</v>
      </c>
      <c r="L14" s="1">
        <v>3</v>
      </c>
      <c r="M14" s="1" t="s">
        <v>181</v>
      </c>
      <c r="N14" s="1" t="s">
        <v>148</v>
      </c>
      <c r="O14" s="1" t="s">
        <v>182</v>
      </c>
      <c r="P14" s="1" t="s">
        <v>183</v>
      </c>
      <c r="Q14" s="1" t="s">
        <v>184</v>
      </c>
      <c r="R14" s="1">
        <v>60</v>
      </c>
      <c r="S14" s="1">
        <v>5</v>
      </c>
      <c r="T14" s="1" t="s">
        <v>39</v>
      </c>
      <c r="U14" s="1" t="s">
        <v>39</v>
      </c>
      <c r="V14" s="1">
        <v>6</v>
      </c>
      <c r="W14" s="1" t="s">
        <v>185</v>
      </c>
      <c r="X14" s="1" t="s">
        <v>42</v>
      </c>
      <c r="Y14" s="1" t="s">
        <v>186</v>
      </c>
      <c r="Z14" s="1" t="s">
        <v>39</v>
      </c>
      <c r="AA14" s="1" t="s">
        <v>39</v>
      </c>
    </row>
    <row r="15" spans="1:27" s="1" customFormat="1" ht="18.5" x14ac:dyDescent="0.45">
      <c r="A15" s="1" t="s">
        <v>187</v>
      </c>
      <c r="B15" s="1" t="s">
        <v>188</v>
      </c>
      <c r="C15" s="1" t="s">
        <v>189</v>
      </c>
      <c r="D15" s="1" t="s">
        <v>30</v>
      </c>
      <c r="E15" s="3">
        <v>2022</v>
      </c>
      <c r="F15" s="1" t="s">
        <v>190</v>
      </c>
      <c r="G15" s="1" t="s">
        <v>32</v>
      </c>
      <c r="H15" s="1" t="s">
        <v>191</v>
      </c>
      <c r="I15" s="1">
        <v>70</v>
      </c>
      <c r="J15" s="1">
        <v>23</v>
      </c>
      <c r="K15" s="1">
        <v>0</v>
      </c>
      <c r="L15" s="1">
        <v>17</v>
      </c>
      <c r="M15" s="1" t="s">
        <v>192</v>
      </c>
      <c r="N15" s="1" t="s">
        <v>193</v>
      </c>
      <c r="O15" s="1" t="s">
        <v>194</v>
      </c>
      <c r="P15" s="1" t="s">
        <v>39</v>
      </c>
      <c r="Q15" s="1" t="s">
        <v>195</v>
      </c>
      <c r="R15" s="1">
        <v>27</v>
      </c>
      <c r="S15" s="1">
        <v>5</v>
      </c>
      <c r="T15" s="1" t="s">
        <v>196</v>
      </c>
      <c r="U15" s="1" t="str">
        <f>HYPERLINK("http://dx.doi.org/10.3390/molecules27051459","http://dx.doi.org/10.3390/molecules27051459")</f>
        <v>http://dx.doi.org/10.3390/molecules27051459</v>
      </c>
      <c r="V15" s="1">
        <v>26</v>
      </c>
      <c r="W15" s="1" t="s">
        <v>197</v>
      </c>
      <c r="X15" s="1" t="s">
        <v>42</v>
      </c>
      <c r="Y15" s="1" t="s">
        <v>198</v>
      </c>
      <c r="Z15" s="1">
        <v>35268559</v>
      </c>
      <c r="AA15" s="1" t="s">
        <v>175</v>
      </c>
    </row>
    <row r="16" spans="1:27" s="1" customFormat="1" ht="18.5" x14ac:dyDescent="0.45">
      <c r="A16" s="1" t="s">
        <v>199</v>
      </c>
      <c r="B16" s="1" t="s">
        <v>200</v>
      </c>
      <c r="C16" s="1" t="s">
        <v>201</v>
      </c>
      <c r="D16" s="1" t="s">
        <v>30</v>
      </c>
      <c r="E16" s="3">
        <v>2022</v>
      </c>
      <c r="F16" s="1" t="s">
        <v>202</v>
      </c>
      <c r="G16" s="1" t="s">
        <v>61</v>
      </c>
      <c r="H16" s="1" t="s">
        <v>203</v>
      </c>
      <c r="I16" s="1">
        <v>56</v>
      </c>
      <c r="J16" s="1">
        <v>13</v>
      </c>
      <c r="K16" s="1">
        <v>0</v>
      </c>
      <c r="L16" s="1">
        <v>19</v>
      </c>
      <c r="M16" s="1" t="s">
        <v>204</v>
      </c>
      <c r="N16" s="1" t="s">
        <v>205</v>
      </c>
      <c r="O16" s="1" t="s">
        <v>206</v>
      </c>
      <c r="P16" s="1" t="s">
        <v>207</v>
      </c>
      <c r="Q16" s="1" t="s">
        <v>208</v>
      </c>
      <c r="R16" s="1">
        <v>194</v>
      </c>
      <c r="S16" s="1">
        <v>4</v>
      </c>
      <c r="T16" s="1" t="s">
        <v>209</v>
      </c>
      <c r="U16" s="1" t="str">
        <f>HYPERLINK("http://dx.doi.org/10.1007/s10661-022-09955-0","http://dx.doi.org/10.1007/s10661-022-09955-0")</f>
        <v>http://dx.doi.org/10.1007/s10661-022-09955-0</v>
      </c>
      <c r="V16" s="1">
        <v>23</v>
      </c>
      <c r="W16" s="1" t="s">
        <v>129</v>
      </c>
      <c r="X16" s="1" t="s">
        <v>42</v>
      </c>
      <c r="Y16" s="1" t="s">
        <v>131</v>
      </c>
      <c r="Z16" s="1">
        <v>35353265</v>
      </c>
      <c r="AA16" s="1" t="s">
        <v>39</v>
      </c>
    </row>
    <row r="17" spans="1:27" s="1" customFormat="1" ht="18.5" x14ac:dyDescent="0.45">
      <c r="A17" s="1" t="s">
        <v>210</v>
      </c>
      <c r="B17" s="1" t="s">
        <v>211</v>
      </c>
      <c r="C17" s="1" t="s">
        <v>212</v>
      </c>
      <c r="D17" s="1" t="s">
        <v>30</v>
      </c>
      <c r="E17" s="3">
        <v>2022</v>
      </c>
      <c r="F17" s="1" t="s">
        <v>213</v>
      </c>
      <c r="G17" s="1" t="s">
        <v>32</v>
      </c>
      <c r="H17" s="1" t="s">
        <v>214</v>
      </c>
      <c r="I17" s="1">
        <v>54</v>
      </c>
      <c r="J17" s="1">
        <v>6</v>
      </c>
      <c r="K17" s="1">
        <v>0</v>
      </c>
      <c r="L17" s="1">
        <v>5</v>
      </c>
      <c r="M17" s="1" t="s">
        <v>215</v>
      </c>
      <c r="N17" s="1" t="s">
        <v>50</v>
      </c>
      <c r="O17" s="1" t="s">
        <v>216</v>
      </c>
      <c r="P17" s="1" t="s">
        <v>217</v>
      </c>
      <c r="Q17" s="1" t="s">
        <v>218</v>
      </c>
      <c r="R17" s="1">
        <v>37</v>
      </c>
      <c r="S17" s="1">
        <v>27</v>
      </c>
      <c r="T17" s="1" t="s">
        <v>219</v>
      </c>
      <c r="U17" s="1" t="str">
        <f>HYPERLINK("http://dx.doi.org/10.1080/10106049.2022.2107712","http://dx.doi.org/10.1080/10106049.2022.2107712")</f>
        <v>http://dx.doi.org/10.1080/10106049.2022.2107712</v>
      </c>
      <c r="V17" s="1">
        <v>29</v>
      </c>
      <c r="W17" s="1" t="s">
        <v>220</v>
      </c>
      <c r="X17" s="1" t="s">
        <v>42</v>
      </c>
      <c r="Y17" s="1" t="s">
        <v>221</v>
      </c>
      <c r="Z17" s="1" t="s">
        <v>39</v>
      </c>
      <c r="AA17" s="1" t="s">
        <v>39</v>
      </c>
    </row>
    <row r="18" spans="1:27" s="1" customFormat="1" ht="18.5" x14ac:dyDescent="0.45">
      <c r="A18" s="1" t="s">
        <v>222</v>
      </c>
      <c r="B18" s="1" t="s">
        <v>223</v>
      </c>
      <c r="C18" s="1" t="s">
        <v>123</v>
      </c>
      <c r="D18" s="1" t="s">
        <v>30</v>
      </c>
      <c r="E18" s="3">
        <v>2022</v>
      </c>
      <c r="F18" s="1" t="s">
        <v>224</v>
      </c>
      <c r="G18" s="1" t="s">
        <v>32</v>
      </c>
      <c r="H18" s="1" t="s">
        <v>125</v>
      </c>
      <c r="I18" s="1">
        <v>28</v>
      </c>
      <c r="J18" s="1">
        <v>2</v>
      </c>
      <c r="K18" s="1">
        <v>0</v>
      </c>
      <c r="L18" s="1">
        <v>1</v>
      </c>
      <c r="M18" s="1" t="s">
        <v>76</v>
      </c>
      <c r="N18" s="1" t="s">
        <v>77</v>
      </c>
      <c r="O18" s="1" t="s">
        <v>78</v>
      </c>
      <c r="P18" s="1" t="s">
        <v>126</v>
      </c>
      <c r="Q18" s="1" t="s">
        <v>127</v>
      </c>
      <c r="R18" s="1">
        <v>8</v>
      </c>
      <c r="S18" s="1">
        <v>4</v>
      </c>
      <c r="T18" s="1" t="s">
        <v>225</v>
      </c>
      <c r="U18" s="1" t="str">
        <f>HYPERLINK("http://dx.doi.org/10.1007/s40808-022-01395-6","http://dx.doi.org/10.1007/s40808-022-01395-6")</f>
        <v>http://dx.doi.org/10.1007/s40808-022-01395-6</v>
      </c>
      <c r="V18" s="1">
        <v>6</v>
      </c>
      <c r="W18" s="1" t="s">
        <v>129</v>
      </c>
      <c r="X18" s="1" t="s">
        <v>130</v>
      </c>
      <c r="Y18" s="1" t="s">
        <v>131</v>
      </c>
      <c r="Z18" s="1">
        <v>35469271</v>
      </c>
      <c r="AA18" s="1" t="s">
        <v>226</v>
      </c>
    </row>
    <row r="19" spans="1:27" s="1" customFormat="1" ht="18.5" x14ac:dyDescent="0.45">
      <c r="A19" s="1" t="s">
        <v>227</v>
      </c>
      <c r="B19" s="1" t="s">
        <v>228</v>
      </c>
      <c r="C19" s="1" t="s">
        <v>229</v>
      </c>
      <c r="D19" s="1" t="s">
        <v>30</v>
      </c>
      <c r="E19" s="3">
        <v>2022</v>
      </c>
      <c r="F19" s="1" t="s">
        <v>230</v>
      </c>
      <c r="G19" s="1" t="s">
        <v>32</v>
      </c>
      <c r="H19" s="1" t="s">
        <v>231</v>
      </c>
      <c r="I19" s="1">
        <v>52</v>
      </c>
      <c r="J19" s="1">
        <v>43</v>
      </c>
      <c r="K19" s="1">
        <v>2</v>
      </c>
      <c r="L19" s="1">
        <v>15</v>
      </c>
      <c r="M19" s="1" t="s">
        <v>76</v>
      </c>
      <c r="N19" s="1" t="s">
        <v>77</v>
      </c>
      <c r="O19" s="1" t="s">
        <v>78</v>
      </c>
      <c r="P19" s="1" t="s">
        <v>232</v>
      </c>
      <c r="Q19" s="1" t="s">
        <v>233</v>
      </c>
      <c r="R19" s="1">
        <v>12</v>
      </c>
      <c r="S19" s="1">
        <v>4</v>
      </c>
      <c r="T19" s="1" t="s">
        <v>234</v>
      </c>
      <c r="U19" s="1" t="str">
        <f>HYPERLINK("http://dx.doi.org/10.1007/s13201-022-01591-w","http://dx.doi.org/10.1007/s13201-022-01591-w")</f>
        <v>http://dx.doi.org/10.1007/s13201-022-01591-w</v>
      </c>
      <c r="V19" s="1">
        <v>16</v>
      </c>
      <c r="W19" s="1" t="s">
        <v>235</v>
      </c>
      <c r="X19" s="1" t="s">
        <v>42</v>
      </c>
      <c r="Y19" s="1" t="s">
        <v>235</v>
      </c>
      <c r="Z19" s="1" t="s">
        <v>39</v>
      </c>
      <c r="AA19" s="1" t="s">
        <v>97</v>
      </c>
    </row>
    <row r="20" spans="1:27" s="1" customFormat="1" ht="18.5" x14ac:dyDescent="0.45">
      <c r="A20" s="1" t="s">
        <v>236</v>
      </c>
      <c r="B20" s="1" t="s">
        <v>237</v>
      </c>
      <c r="C20" s="1" t="s">
        <v>238</v>
      </c>
      <c r="D20" s="1" t="s">
        <v>30</v>
      </c>
      <c r="E20" s="3">
        <v>2022</v>
      </c>
      <c r="F20" s="1" t="s">
        <v>239</v>
      </c>
      <c r="G20" s="1" t="s">
        <v>32</v>
      </c>
      <c r="H20" s="1" t="s">
        <v>240</v>
      </c>
      <c r="I20" s="1">
        <v>43</v>
      </c>
      <c r="J20" s="1">
        <v>27</v>
      </c>
      <c r="K20" s="1">
        <v>0</v>
      </c>
      <c r="L20" s="1">
        <v>7</v>
      </c>
      <c r="M20" s="1" t="s">
        <v>204</v>
      </c>
      <c r="N20" s="1" t="s">
        <v>205</v>
      </c>
      <c r="O20" s="1" t="s">
        <v>206</v>
      </c>
      <c r="P20" s="1" t="s">
        <v>241</v>
      </c>
      <c r="Q20" s="1" t="s">
        <v>242</v>
      </c>
      <c r="R20" s="1">
        <v>55</v>
      </c>
      <c r="S20" s="1">
        <v>6</v>
      </c>
      <c r="T20" s="1" t="s">
        <v>243</v>
      </c>
      <c r="U20" s="1" t="str">
        <f>HYPERLINK("http://dx.doi.org/10.1007/s10462-021-10111-2","http://dx.doi.org/10.1007/s10462-021-10111-2")</f>
        <v>http://dx.doi.org/10.1007/s10462-021-10111-2</v>
      </c>
      <c r="V20" s="1">
        <v>18</v>
      </c>
      <c r="W20" s="1" t="s">
        <v>244</v>
      </c>
      <c r="X20" s="1" t="s">
        <v>42</v>
      </c>
      <c r="Y20" s="1" t="s">
        <v>245</v>
      </c>
      <c r="Z20" s="1">
        <v>35035019</v>
      </c>
      <c r="AA20" s="1" t="s">
        <v>246</v>
      </c>
    </row>
    <row r="21" spans="1:27" s="1" customFormat="1" ht="18.5" x14ac:dyDescent="0.45">
      <c r="A21" s="1" t="s">
        <v>247</v>
      </c>
      <c r="B21" s="1" t="s">
        <v>248</v>
      </c>
      <c r="C21" s="1" t="s">
        <v>249</v>
      </c>
      <c r="D21" s="1" t="s">
        <v>30</v>
      </c>
      <c r="E21" s="3">
        <v>2022</v>
      </c>
      <c r="F21" s="1" t="s">
        <v>250</v>
      </c>
      <c r="G21" s="1" t="s">
        <v>32</v>
      </c>
      <c r="H21" s="1" t="s">
        <v>251</v>
      </c>
      <c r="I21" s="1">
        <v>44</v>
      </c>
      <c r="J21" s="1">
        <v>0</v>
      </c>
      <c r="K21" s="1">
        <v>0</v>
      </c>
      <c r="L21" s="1">
        <v>5</v>
      </c>
      <c r="M21" s="1" t="s">
        <v>252</v>
      </c>
      <c r="N21" s="1" t="s">
        <v>253</v>
      </c>
      <c r="O21" s="1" t="s">
        <v>254</v>
      </c>
      <c r="P21" s="1" t="s">
        <v>255</v>
      </c>
      <c r="Q21" s="1" t="s">
        <v>256</v>
      </c>
      <c r="R21" s="1">
        <v>18</v>
      </c>
      <c r="S21" s="1" t="s">
        <v>39</v>
      </c>
      <c r="T21" s="1" t="s">
        <v>257</v>
      </c>
      <c r="U21" s="1" t="str">
        <f>HYPERLINK("http://dx.doi.org/10.32890/jis2022.18.9","http://dx.doi.org/10.32890/jis2022.18.9")</f>
        <v>http://dx.doi.org/10.32890/jis2022.18.9</v>
      </c>
      <c r="V21" s="1">
        <v>20</v>
      </c>
      <c r="W21" s="1" t="s">
        <v>258</v>
      </c>
      <c r="X21" s="1" t="s">
        <v>130</v>
      </c>
      <c r="Y21" s="1" t="s">
        <v>258</v>
      </c>
      <c r="Z21" s="1" t="s">
        <v>39</v>
      </c>
      <c r="AA21" s="1" t="s">
        <v>259</v>
      </c>
    </row>
    <row r="22" spans="1:27" s="1" customFormat="1" ht="18.5" x14ac:dyDescent="0.45">
      <c r="A22" s="1" t="s">
        <v>260</v>
      </c>
      <c r="B22" s="1" t="s">
        <v>261</v>
      </c>
      <c r="C22" s="1" t="s">
        <v>262</v>
      </c>
      <c r="D22" s="1" t="s">
        <v>263</v>
      </c>
      <c r="E22" s="3">
        <v>2022</v>
      </c>
      <c r="F22" s="1" t="s">
        <v>264</v>
      </c>
      <c r="G22" s="1" t="s">
        <v>32</v>
      </c>
      <c r="H22" s="1" t="s">
        <v>265</v>
      </c>
      <c r="I22" s="1">
        <v>2</v>
      </c>
      <c r="J22" s="1">
        <v>0</v>
      </c>
      <c r="K22" s="1">
        <v>0</v>
      </c>
      <c r="L22" s="1">
        <v>2</v>
      </c>
      <c r="M22" s="1" t="s">
        <v>181</v>
      </c>
      <c r="N22" s="1" t="s">
        <v>148</v>
      </c>
      <c r="O22" s="1" t="s">
        <v>182</v>
      </c>
      <c r="P22" s="1" t="s">
        <v>266</v>
      </c>
      <c r="Q22" s="1" t="s">
        <v>267</v>
      </c>
      <c r="R22" s="1">
        <v>69</v>
      </c>
      <c r="S22" s="1">
        <v>4</v>
      </c>
      <c r="T22" s="1" t="s">
        <v>268</v>
      </c>
      <c r="U22" s="1" t="str">
        <f>HYPERLINK("http://dx.doi.org/10.56042/alis.v69i4.68277","http://dx.doi.org/10.56042/alis.v69i4.68277")</f>
        <v>http://dx.doi.org/10.56042/alis.v69i4.68277</v>
      </c>
      <c r="V22" s="1">
        <v>5</v>
      </c>
      <c r="W22" s="1" t="s">
        <v>269</v>
      </c>
      <c r="X22" s="1" t="s">
        <v>130</v>
      </c>
      <c r="Y22" s="1" t="s">
        <v>269</v>
      </c>
      <c r="Z22" s="1" t="s">
        <v>39</v>
      </c>
      <c r="AA22" s="1" t="s">
        <v>97</v>
      </c>
    </row>
    <row r="23" spans="1:27" s="1" customFormat="1" ht="18.5" x14ac:dyDescent="0.45">
      <c r="A23" s="1" t="s">
        <v>210</v>
      </c>
      <c r="B23" s="1" t="s">
        <v>270</v>
      </c>
      <c r="C23" s="1" t="s">
        <v>271</v>
      </c>
      <c r="D23" s="1" t="s">
        <v>30</v>
      </c>
      <c r="E23" s="3">
        <v>2022</v>
      </c>
      <c r="F23" s="1" t="s">
        <v>272</v>
      </c>
      <c r="G23" s="1" t="s">
        <v>32</v>
      </c>
      <c r="H23" s="1" t="s">
        <v>273</v>
      </c>
      <c r="I23" s="1">
        <v>83</v>
      </c>
      <c r="J23" s="1">
        <v>6</v>
      </c>
      <c r="K23" s="1">
        <v>1</v>
      </c>
      <c r="L23" s="1">
        <v>27</v>
      </c>
      <c r="M23" s="1" t="s">
        <v>76</v>
      </c>
      <c r="N23" s="1" t="s">
        <v>77</v>
      </c>
      <c r="O23" s="1" t="s">
        <v>78</v>
      </c>
      <c r="P23" s="1" t="s">
        <v>274</v>
      </c>
      <c r="Q23" s="1" t="s">
        <v>275</v>
      </c>
      <c r="R23" s="1">
        <v>29</v>
      </c>
      <c r="S23" s="1">
        <v>56</v>
      </c>
      <c r="T23" s="1" t="s">
        <v>276</v>
      </c>
      <c r="U23" s="1" t="str">
        <f>HYPERLINK("http://dx.doi.org/10.1007/s11356-022-21040-0","http://dx.doi.org/10.1007/s11356-022-21040-0")</f>
        <v>http://dx.doi.org/10.1007/s11356-022-21040-0</v>
      </c>
      <c r="V23" s="1">
        <v>29</v>
      </c>
      <c r="W23" s="1" t="s">
        <v>129</v>
      </c>
      <c r="X23" s="1" t="s">
        <v>42</v>
      </c>
      <c r="Y23" s="1" t="s">
        <v>131</v>
      </c>
      <c r="Z23" s="1">
        <v>35776302</v>
      </c>
      <c r="AA23" s="1" t="s">
        <v>39</v>
      </c>
    </row>
    <row r="24" spans="1:27" s="1" customFormat="1" ht="18.5" x14ac:dyDescent="0.45">
      <c r="A24" s="1" t="s">
        <v>277</v>
      </c>
      <c r="B24" s="1" t="s">
        <v>278</v>
      </c>
      <c r="C24" s="1" t="s">
        <v>279</v>
      </c>
      <c r="D24" s="1" t="s">
        <v>30</v>
      </c>
      <c r="E24" s="3">
        <v>2022</v>
      </c>
      <c r="F24" s="1" t="s">
        <v>280</v>
      </c>
      <c r="G24" s="1" t="s">
        <v>32</v>
      </c>
      <c r="H24" s="1" t="s">
        <v>281</v>
      </c>
      <c r="I24" s="1">
        <v>34</v>
      </c>
      <c r="J24" s="1">
        <v>5</v>
      </c>
      <c r="K24" s="1">
        <v>1</v>
      </c>
      <c r="L24" s="1">
        <v>9</v>
      </c>
      <c r="M24" s="1" t="s">
        <v>282</v>
      </c>
      <c r="N24" s="1" t="s">
        <v>283</v>
      </c>
      <c r="O24" s="1" t="s">
        <v>284</v>
      </c>
      <c r="P24" s="1" t="s">
        <v>285</v>
      </c>
      <c r="Q24" s="1" t="s">
        <v>286</v>
      </c>
      <c r="R24" s="1">
        <v>597</v>
      </c>
      <c r="S24" s="1" t="s">
        <v>39</v>
      </c>
      <c r="T24" s="1" t="s">
        <v>287</v>
      </c>
      <c r="U24" s="1" t="str">
        <f>HYPERLINK("http://dx.doi.org/10.1016/j.ins.2022.03.050","http://dx.doi.org/10.1016/j.ins.2022.03.050")</f>
        <v>http://dx.doi.org/10.1016/j.ins.2022.03.050</v>
      </c>
      <c r="V24" s="1">
        <v>20</v>
      </c>
      <c r="W24" s="1" t="s">
        <v>288</v>
      </c>
      <c r="X24" s="1" t="s">
        <v>42</v>
      </c>
      <c r="Y24" s="1" t="s">
        <v>245</v>
      </c>
      <c r="Z24" s="1" t="s">
        <v>39</v>
      </c>
      <c r="AA24" s="1" t="s">
        <v>39</v>
      </c>
    </row>
    <row r="25" spans="1:27" s="1" customFormat="1" ht="18.5" x14ac:dyDescent="0.45">
      <c r="A25" s="1" t="s">
        <v>289</v>
      </c>
      <c r="B25" s="1" t="s">
        <v>290</v>
      </c>
      <c r="C25" s="1" t="s">
        <v>291</v>
      </c>
      <c r="D25" s="1" t="s">
        <v>30</v>
      </c>
      <c r="E25" s="3">
        <v>2022</v>
      </c>
      <c r="F25" s="1" t="s">
        <v>292</v>
      </c>
      <c r="G25" s="1" t="s">
        <v>32</v>
      </c>
      <c r="H25" s="1" t="s">
        <v>293</v>
      </c>
      <c r="I25" s="1">
        <v>47</v>
      </c>
      <c r="J25" s="1">
        <v>1</v>
      </c>
      <c r="K25" s="1">
        <v>0</v>
      </c>
      <c r="L25" s="1">
        <v>4</v>
      </c>
      <c r="M25" s="1" t="s">
        <v>294</v>
      </c>
      <c r="N25" s="1" t="s">
        <v>295</v>
      </c>
      <c r="O25" s="1" t="s">
        <v>296</v>
      </c>
      <c r="P25" s="1" t="s">
        <v>297</v>
      </c>
      <c r="Q25" s="1" t="s">
        <v>298</v>
      </c>
      <c r="R25" s="1">
        <v>46</v>
      </c>
      <c r="S25" s="1">
        <v>10</v>
      </c>
      <c r="T25" s="1" t="s">
        <v>299</v>
      </c>
      <c r="U25" s="1" t="str">
        <f>HYPERLINK("http://dx.doi.org/10.1111/jfbc.14290","http://dx.doi.org/10.1111/jfbc.14290")</f>
        <v>http://dx.doi.org/10.1111/jfbc.14290</v>
      </c>
      <c r="V25" s="1">
        <v>16</v>
      </c>
      <c r="W25" s="1" t="s">
        <v>300</v>
      </c>
      <c r="X25" s="1" t="s">
        <v>42</v>
      </c>
      <c r="Y25" s="1" t="s">
        <v>300</v>
      </c>
      <c r="Z25" s="1">
        <v>35796441</v>
      </c>
      <c r="AA25" s="1" t="s">
        <v>39</v>
      </c>
    </row>
    <row r="26" spans="1:27" s="1" customFormat="1" ht="18.5" x14ac:dyDescent="0.45">
      <c r="A26" s="1" t="s">
        <v>71</v>
      </c>
      <c r="B26" s="1" t="s">
        <v>301</v>
      </c>
      <c r="C26" s="1" t="s">
        <v>302</v>
      </c>
      <c r="D26" s="1" t="s">
        <v>30</v>
      </c>
      <c r="E26" s="3">
        <v>2022</v>
      </c>
      <c r="F26" s="1" t="s">
        <v>74</v>
      </c>
      <c r="G26" s="1" t="s">
        <v>32</v>
      </c>
      <c r="H26" s="1" t="s">
        <v>75</v>
      </c>
      <c r="I26" s="1">
        <v>27</v>
      </c>
      <c r="J26" s="1">
        <v>15</v>
      </c>
      <c r="K26" s="1">
        <v>2</v>
      </c>
      <c r="L26" s="1">
        <v>10</v>
      </c>
      <c r="M26" s="1" t="s">
        <v>303</v>
      </c>
      <c r="N26" s="1" t="s">
        <v>304</v>
      </c>
      <c r="O26" s="1" t="s">
        <v>305</v>
      </c>
      <c r="P26" s="1" t="s">
        <v>306</v>
      </c>
      <c r="Q26" s="1" t="s">
        <v>307</v>
      </c>
      <c r="R26" s="1">
        <v>42</v>
      </c>
      <c r="S26" s="1">
        <v>1</v>
      </c>
      <c r="T26" s="1" t="s">
        <v>308</v>
      </c>
      <c r="U26" s="1" t="str">
        <f>HYPERLINK("http://dx.doi.org/10.1080/02286203.2020.1839168","http://dx.doi.org/10.1080/02286203.2020.1839168")</f>
        <v>http://dx.doi.org/10.1080/02286203.2020.1839168</v>
      </c>
      <c r="V26" s="1">
        <v>15</v>
      </c>
      <c r="W26" s="1" t="s">
        <v>309</v>
      </c>
      <c r="X26" s="1" t="s">
        <v>130</v>
      </c>
      <c r="Y26" s="1" t="s">
        <v>310</v>
      </c>
      <c r="Z26" s="1" t="s">
        <v>39</v>
      </c>
      <c r="AA26" s="1" t="s">
        <v>39</v>
      </c>
    </row>
    <row r="27" spans="1:27" s="1" customFormat="1" ht="18.5" x14ac:dyDescent="0.45">
      <c r="A27" s="1" t="s">
        <v>311</v>
      </c>
      <c r="B27" s="1" t="s">
        <v>312</v>
      </c>
      <c r="C27" s="1" t="s">
        <v>313</v>
      </c>
      <c r="D27" s="1" t="s">
        <v>314</v>
      </c>
      <c r="E27" s="3">
        <v>2022</v>
      </c>
      <c r="F27" s="1" t="s">
        <v>315</v>
      </c>
      <c r="G27" s="1" t="s">
        <v>32</v>
      </c>
      <c r="H27" s="1" t="s">
        <v>316</v>
      </c>
      <c r="I27" s="1">
        <v>1</v>
      </c>
      <c r="J27" s="1">
        <v>0</v>
      </c>
      <c r="K27" s="1">
        <v>0</v>
      </c>
      <c r="L27" s="1">
        <v>0</v>
      </c>
      <c r="M27" s="1" t="s">
        <v>317</v>
      </c>
      <c r="N27" s="1" t="s">
        <v>318</v>
      </c>
      <c r="O27" s="1" t="s">
        <v>319</v>
      </c>
      <c r="P27" s="1" t="s">
        <v>320</v>
      </c>
      <c r="Q27" s="1" t="s">
        <v>321</v>
      </c>
      <c r="R27" s="1" t="s">
        <v>39</v>
      </c>
      <c r="S27" s="1" t="s">
        <v>39</v>
      </c>
      <c r="T27" s="1" t="s">
        <v>322</v>
      </c>
      <c r="U27" s="1" t="str">
        <f>HYPERLINK("http://dx.doi.org/10.1177/2455328X221106026","http://dx.doi.org/10.1177/2455328X221106026")</f>
        <v>http://dx.doi.org/10.1177/2455328X221106026</v>
      </c>
      <c r="V27" s="1">
        <v>4</v>
      </c>
      <c r="W27" s="1" t="s">
        <v>323</v>
      </c>
      <c r="X27" s="1" t="s">
        <v>130</v>
      </c>
      <c r="Y27" s="1" t="s">
        <v>324</v>
      </c>
      <c r="Z27" s="1" t="s">
        <v>39</v>
      </c>
      <c r="AA27" s="1" t="s">
        <v>39</v>
      </c>
    </row>
    <row r="28" spans="1:27" s="1" customFormat="1" ht="18.5" x14ac:dyDescent="0.45">
      <c r="A28" s="1" t="s">
        <v>325</v>
      </c>
      <c r="B28" s="1" t="s">
        <v>326</v>
      </c>
      <c r="C28" s="1" t="s">
        <v>327</v>
      </c>
      <c r="D28" s="1" t="s">
        <v>30</v>
      </c>
      <c r="E28" s="3">
        <v>2022</v>
      </c>
      <c r="F28" s="1" t="s">
        <v>328</v>
      </c>
      <c r="G28" s="1" t="s">
        <v>32</v>
      </c>
      <c r="H28" s="1" t="s">
        <v>329</v>
      </c>
      <c r="I28" s="1">
        <v>21</v>
      </c>
      <c r="J28" s="1">
        <v>19</v>
      </c>
      <c r="K28" s="1">
        <v>0</v>
      </c>
      <c r="L28" s="1">
        <v>5</v>
      </c>
      <c r="M28" s="1" t="s">
        <v>330</v>
      </c>
      <c r="N28" s="1" t="s">
        <v>331</v>
      </c>
      <c r="O28" s="1" t="s">
        <v>332</v>
      </c>
      <c r="P28" s="1" t="s">
        <v>39</v>
      </c>
      <c r="Q28" s="1" t="s">
        <v>333</v>
      </c>
      <c r="R28" s="1">
        <v>5</v>
      </c>
      <c r="S28" s="1">
        <v>3</v>
      </c>
      <c r="T28" s="1" t="s">
        <v>334</v>
      </c>
      <c r="U28" s="1" t="str">
        <f>HYPERLINK("http://dx.doi.org/10.1021/acsptsci.2c00003","http://dx.doi.org/10.1021/acsptsci.2c00003")</f>
        <v>http://dx.doi.org/10.1021/acsptsci.2c00003</v>
      </c>
      <c r="V28" s="1">
        <v>4</v>
      </c>
      <c r="W28" s="1" t="s">
        <v>335</v>
      </c>
      <c r="X28" s="1" t="s">
        <v>130</v>
      </c>
      <c r="Y28" s="1" t="s">
        <v>336</v>
      </c>
      <c r="Z28" s="1">
        <v>35295933</v>
      </c>
      <c r="AA28" s="1" t="s">
        <v>337</v>
      </c>
    </row>
    <row r="29" spans="1:27" s="1" customFormat="1" ht="18.5" x14ac:dyDescent="0.45">
      <c r="A29" s="1" t="s">
        <v>338</v>
      </c>
      <c r="B29" s="1" t="s">
        <v>339</v>
      </c>
      <c r="C29" s="1" t="s">
        <v>340</v>
      </c>
      <c r="D29" s="1" t="s">
        <v>30</v>
      </c>
      <c r="E29" s="3">
        <v>2022</v>
      </c>
      <c r="F29" s="1" t="s">
        <v>341</v>
      </c>
      <c r="G29" s="1" t="s">
        <v>61</v>
      </c>
      <c r="H29" s="1" t="s">
        <v>342</v>
      </c>
      <c r="I29" s="1">
        <v>30</v>
      </c>
      <c r="J29" s="1">
        <v>1</v>
      </c>
      <c r="K29" s="1">
        <v>0</v>
      </c>
      <c r="L29" s="1">
        <v>1</v>
      </c>
      <c r="M29" s="1" t="s">
        <v>204</v>
      </c>
      <c r="N29" s="1" t="s">
        <v>283</v>
      </c>
      <c r="O29" s="1" t="s">
        <v>343</v>
      </c>
      <c r="P29" s="1" t="s">
        <v>344</v>
      </c>
      <c r="Q29" s="1" t="s">
        <v>345</v>
      </c>
      <c r="R29" s="1">
        <v>125</v>
      </c>
      <c r="S29" s="1">
        <v>2</v>
      </c>
      <c r="T29" s="1" t="s">
        <v>346</v>
      </c>
      <c r="U29" s="1" t="str">
        <f>HYPERLINK("http://dx.doi.org/10.1007/s11277-022-09635-9","http://dx.doi.org/10.1007/s11277-022-09635-9")</f>
        <v>http://dx.doi.org/10.1007/s11277-022-09635-9</v>
      </c>
      <c r="V29" s="1">
        <v>26</v>
      </c>
      <c r="W29" s="1" t="s">
        <v>347</v>
      </c>
      <c r="X29" s="1" t="s">
        <v>42</v>
      </c>
      <c r="Y29" s="1" t="s">
        <v>347</v>
      </c>
      <c r="Z29" s="1" t="s">
        <v>39</v>
      </c>
      <c r="AA29" s="1" t="s">
        <v>39</v>
      </c>
    </row>
    <row r="30" spans="1:27" s="1" customFormat="1" ht="18.5" x14ac:dyDescent="0.45">
      <c r="A30" s="1" t="s">
        <v>348</v>
      </c>
      <c r="B30" s="1" t="s">
        <v>349</v>
      </c>
      <c r="C30" s="1" t="s">
        <v>29</v>
      </c>
      <c r="D30" s="1" t="s">
        <v>30</v>
      </c>
      <c r="E30" s="3">
        <v>2022</v>
      </c>
      <c r="F30" s="1" t="s">
        <v>350</v>
      </c>
      <c r="G30" s="1" t="s">
        <v>32</v>
      </c>
      <c r="H30" s="1" t="s">
        <v>33</v>
      </c>
      <c r="I30" s="1">
        <v>85</v>
      </c>
      <c r="J30" s="1">
        <v>10</v>
      </c>
      <c r="K30" s="1">
        <v>6</v>
      </c>
      <c r="L30" s="1">
        <v>49</v>
      </c>
      <c r="M30" s="1" t="s">
        <v>34</v>
      </c>
      <c r="N30" s="1" t="s">
        <v>351</v>
      </c>
      <c r="O30" s="1" t="s">
        <v>352</v>
      </c>
      <c r="P30" s="1" t="s">
        <v>37</v>
      </c>
      <c r="Q30" s="1" t="s">
        <v>38</v>
      </c>
      <c r="R30" s="1">
        <v>356</v>
      </c>
      <c r="S30" s="1" t="s">
        <v>39</v>
      </c>
      <c r="T30" s="1" t="s">
        <v>353</v>
      </c>
      <c r="U30" s="1" t="str">
        <f>HYPERLINK("http://dx.doi.org/10.1016/j.jclepro.2022.131763","http://dx.doi.org/10.1016/j.jclepro.2022.131763")</f>
        <v>http://dx.doi.org/10.1016/j.jclepro.2022.131763</v>
      </c>
      <c r="V30" s="1">
        <v>18</v>
      </c>
      <c r="W30" s="1" t="s">
        <v>41</v>
      </c>
      <c r="X30" s="1" t="s">
        <v>42</v>
      </c>
      <c r="Y30" s="1" t="s">
        <v>43</v>
      </c>
      <c r="Z30" s="1" t="s">
        <v>39</v>
      </c>
      <c r="AA30" s="1" t="s">
        <v>39</v>
      </c>
    </row>
    <row r="31" spans="1:27" s="1" customFormat="1" ht="18.5" x14ac:dyDescent="0.45">
      <c r="A31" s="1" t="s">
        <v>354</v>
      </c>
      <c r="B31" s="1" t="s">
        <v>355</v>
      </c>
      <c r="C31" s="1" t="s">
        <v>356</v>
      </c>
      <c r="D31" s="1" t="s">
        <v>30</v>
      </c>
      <c r="E31" s="3">
        <v>2022</v>
      </c>
      <c r="F31" s="1" t="s">
        <v>357</v>
      </c>
      <c r="G31" s="1" t="s">
        <v>32</v>
      </c>
      <c r="H31" s="1" t="s">
        <v>358</v>
      </c>
      <c r="I31" s="1">
        <v>50</v>
      </c>
      <c r="J31" s="1">
        <v>7</v>
      </c>
      <c r="K31" s="1">
        <v>1</v>
      </c>
      <c r="L31" s="1">
        <v>12</v>
      </c>
      <c r="M31" s="1" t="s">
        <v>63</v>
      </c>
      <c r="N31" s="1" t="s">
        <v>64</v>
      </c>
      <c r="O31" s="1" t="s">
        <v>65</v>
      </c>
      <c r="P31" s="1" t="s">
        <v>359</v>
      </c>
      <c r="Q31" s="1" t="s">
        <v>39</v>
      </c>
      <c r="R31" s="1">
        <v>50</v>
      </c>
      <c r="S31" s="1" t="s">
        <v>39</v>
      </c>
      <c r="T31" s="1" t="s">
        <v>360</v>
      </c>
      <c r="U31" s="1" t="str">
        <f>HYPERLINK("http://dx.doi.org/10.1016/j.rsma.2021.102135","http://dx.doi.org/10.1016/j.rsma.2021.102135")</f>
        <v>http://dx.doi.org/10.1016/j.rsma.2021.102135</v>
      </c>
      <c r="V31" s="1">
        <v>14</v>
      </c>
      <c r="W31" s="1" t="s">
        <v>361</v>
      </c>
      <c r="X31" s="1" t="s">
        <v>362</v>
      </c>
      <c r="Y31" s="1" t="s">
        <v>363</v>
      </c>
      <c r="Z31" s="1" t="s">
        <v>39</v>
      </c>
      <c r="AA31" s="1" t="s">
        <v>39</v>
      </c>
    </row>
    <row r="32" spans="1:27" s="1" customFormat="1" ht="18.5" x14ac:dyDescent="0.45">
      <c r="A32" s="1" t="s">
        <v>364</v>
      </c>
      <c r="B32" s="1" t="s">
        <v>365</v>
      </c>
      <c r="C32" s="1" t="s">
        <v>366</v>
      </c>
      <c r="D32" s="1" t="s">
        <v>30</v>
      </c>
      <c r="E32" s="3">
        <v>2022</v>
      </c>
      <c r="F32" s="1" t="s">
        <v>367</v>
      </c>
      <c r="G32" s="1" t="s">
        <v>32</v>
      </c>
      <c r="H32" s="1" t="s">
        <v>368</v>
      </c>
      <c r="I32" s="1">
        <v>71</v>
      </c>
      <c r="J32" s="1">
        <v>2</v>
      </c>
      <c r="K32" s="1">
        <v>12</v>
      </c>
      <c r="L32" s="1">
        <v>50</v>
      </c>
      <c r="M32" s="1" t="s">
        <v>369</v>
      </c>
      <c r="N32" s="1" t="s">
        <v>370</v>
      </c>
      <c r="O32" s="1" t="s">
        <v>371</v>
      </c>
      <c r="P32" s="1" t="s">
        <v>372</v>
      </c>
      <c r="Q32" s="1" t="s">
        <v>373</v>
      </c>
      <c r="R32" s="1" t="s">
        <v>39</v>
      </c>
      <c r="S32" s="1">
        <v>3</v>
      </c>
      <c r="T32" s="1" t="s">
        <v>374</v>
      </c>
      <c r="U32" s="1" t="str">
        <f>HYPERLINK("http://dx.doi.org/10.21272/mmi.2022.3-06","http://dx.doi.org/10.21272/mmi.2022.3-06")</f>
        <v>http://dx.doi.org/10.21272/mmi.2022.3-06</v>
      </c>
      <c r="V32" s="1">
        <v>12</v>
      </c>
      <c r="W32" s="1" t="s">
        <v>375</v>
      </c>
      <c r="X32" s="1" t="s">
        <v>130</v>
      </c>
      <c r="Y32" s="1" t="s">
        <v>376</v>
      </c>
      <c r="Z32" s="1" t="s">
        <v>39</v>
      </c>
      <c r="AA32" s="1" t="s">
        <v>175</v>
      </c>
    </row>
    <row r="33" spans="1:27" s="1" customFormat="1" ht="18.5" x14ac:dyDescent="0.45">
      <c r="A33" s="1" t="s">
        <v>377</v>
      </c>
      <c r="B33" s="1" t="s">
        <v>378</v>
      </c>
      <c r="C33" s="1" t="s">
        <v>379</v>
      </c>
      <c r="D33" s="1" t="s">
        <v>30</v>
      </c>
      <c r="E33" s="3">
        <v>2022</v>
      </c>
      <c r="F33" s="1" t="s">
        <v>380</v>
      </c>
      <c r="G33" s="1" t="s">
        <v>32</v>
      </c>
      <c r="H33" s="1" t="s">
        <v>88</v>
      </c>
      <c r="I33" s="1">
        <v>63</v>
      </c>
      <c r="J33" s="1">
        <v>6</v>
      </c>
      <c r="K33" s="1">
        <v>2</v>
      </c>
      <c r="L33" s="1">
        <v>5</v>
      </c>
      <c r="M33" s="1" t="s">
        <v>63</v>
      </c>
      <c r="N33" s="1" t="s">
        <v>64</v>
      </c>
      <c r="O33" s="1" t="s">
        <v>65</v>
      </c>
      <c r="P33" s="1" t="s">
        <v>381</v>
      </c>
      <c r="Q33" s="1" t="s">
        <v>39</v>
      </c>
      <c r="R33" s="1">
        <v>28</v>
      </c>
      <c r="S33" s="1" t="s">
        <v>39</v>
      </c>
      <c r="T33" s="1" t="s">
        <v>382</v>
      </c>
      <c r="U33" s="1" t="str">
        <f>HYPERLINK("http://dx.doi.org/10.1016/j.eti.2022.102952","http://dx.doi.org/10.1016/j.eti.2022.102952")</f>
        <v>http://dx.doi.org/10.1016/j.eti.2022.102952</v>
      </c>
      <c r="V33" s="1">
        <v>13</v>
      </c>
      <c r="W33" s="1" t="s">
        <v>383</v>
      </c>
      <c r="X33" s="1" t="s">
        <v>42</v>
      </c>
      <c r="Y33" s="1" t="s">
        <v>384</v>
      </c>
      <c r="Z33" s="1" t="s">
        <v>39</v>
      </c>
      <c r="AA33" s="1" t="s">
        <v>97</v>
      </c>
    </row>
    <row r="34" spans="1:27" s="1" customFormat="1" ht="18.5" x14ac:dyDescent="0.45">
      <c r="A34" s="1" t="s">
        <v>385</v>
      </c>
      <c r="B34" s="1" t="s">
        <v>386</v>
      </c>
      <c r="C34" s="1" t="s">
        <v>387</v>
      </c>
      <c r="D34" s="1" t="s">
        <v>30</v>
      </c>
      <c r="E34" s="3">
        <v>2022</v>
      </c>
      <c r="F34" s="1" t="s">
        <v>388</v>
      </c>
      <c r="G34" s="1" t="s">
        <v>32</v>
      </c>
      <c r="H34" s="1" t="s">
        <v>389</v>
      </c>
      <c r="I34" s="1">
        <v>45</v>
      </c>
      <c r="J34" s="1">
        <v>1</v>
      </c>
      <c r="K34" s="1">
        <v>1</v>
      </c>
      <c r="L34" s="1">
        <v>4</v>
      </c>
      <c r="M34" s="1" t="s">
        <v>390</v>
      </c>
      <c r="N34" s="1" t="s">
        <v>391</v>
      </c>
      <c r="O34" s="1" t="s">
        <v>392</v>
      </c>
      <c r="P34" s="1" t="s">
        <v>393</v>
      </c>
      <c r="Q34" s="1" t="s">
        <v>394</v>
      </c>
      <c r="R34" s="1">
        <v>24</v>
      </c>
      <c r="S34" s="1" t="s">
        <v>395</v>
      </c>
      <c r="T34" s="1" t="s">
        <v>39</v>
      </c>
      <c r="U34" s="1" t="s">
        <v>39</v>
      </c>
      <c r="V34" s="1">
        <v>9</v>
      </c>
      <c r="W34" s="1" t="s">
        <v>396</v>
      </c>
      <c r="X34" s="1" t="s">
        <v>42</v>
      </c>
      <c r="Y34" s="1" t="s">
        <v>397</v>
      </c>
      <c r="Z34" s="1" t="s">
        <v>39</v>
      </c>
      <c r="AA34" s="1" t="s">
        <v>39</v>
      </c>
    </row>
    <row r="35" spans="1:27" s="1" customFormat="1" ht="18.5" x14ac:dyDescent="0.45">
      <c r="A35" s="1" t="s">
        <v>398</v>
      </c>
      <c r="B35" s="1" t="s">
        <v>399</v>
      </c>
      <c r="C35" s="1" t="s">
        <v>400</v>
      </c>
      <c r="D35" s="1" t="s">
        <v>401</v>
      </c>
      <c r="E35" s="3">
        <v>2022</v>
      </c>
      <c r="F35" s="1" t="s">
        <v>402</v>
      </c>
      <c r="G35" s="1" t="s">
        <v>61</v>
      </c>
      <c r="H35" s="1" t="s">
        <v>403</v>
      </c>
      <c r="I35" s="1">
        <v>154</v>
      </c>
      <c r="J35" s="1">
        <v>8</v>
      </c>
      <c r="K35" s="1">
        <v>4</v>
      </c>
      <c r="L35" s="1">
        <v>6</v>
      </c>
      <c r="M35" s="1" t="s">
        <v>404</v>
      </c>
      <c r="N35" s="1" t="s">
        <v>405</v>
      </c>
      <c r="O35" s="1" t="s">
        <v>406</v>
      </c>
      <c r="P35" s="1" t="s">
        <v>407</v>
      </c>
      <c r="Q35" s="1" t="s">
        <v>408</v>
      </c>
      <c r="R35" s="1">
        <v>2</v>
      </c>
      <c r="S35" s="1">
        <v>1</v>
      </c>
      <c r="T35" s="1" t="s">
        <v>409</v>
      </c>
      <c r="U35" s="1" t="str">
        <f>HYPERLINK("http://dx.doi.org/10.1007/s43393-021-00045-9","http://dx.doi.org/10.1007/s43393-021-00045-9")</f>
        <v>http://dx.doi.org/10.1007/s43393-021-00045-9</v>
      </c>
      <c r="V35" s="1">
        <v>17</v>
      </c>
      <c r="W35" s="1" t="s">
        <v>410</v>
      </c>
      <c r="X35" s="1" t="s">
        <v>130</v>
      </c>
      <c r="Y35" s="1" t="s">
        <v>410</v>
      </c>
      <c r="Z35" s="1">
        <v>38624901</v>
      </c>
      <c r="AA35" s="1" t="s">
        <v>226</v>
      </c>
    </row>
    <row r="36" spans="1:27" s="1" customFormat="1" ht="18.5" x14ac:dyDescent="0.45">
      <c r="A36" s="1" t="s">
        <v>411</v>
      </c>
      <c r="B36" s="1" t="s">
        <v>412</v>
      </c>
      <c r="C36" s="1" t="s">
        <v>413</v>
      </c>
      <c r="D36" s="1" t="s">
        <v>414</v>
      </c>
      <c r="E36" s="3">
        <v>2022</v>
      </c>
      <c r="F36" s="1" t="s">
        <v>415</v>
      </c>
      <c r="G36" s="1" t="s">
        <v>32</v>
      </c>
      <c r="H36" s="1" t="s">
        <v>416</v>
      </c>
      <c r="I36" s="1">
        <v>1</v>
      </c>
      <c r="J36" s="1">
        <v>0</v>
      </c>
      <c r="K36" s="1">
        <v>0</v>
      </c>
      <c r="L36" s="1">
        <v>0</v>
      </c>
      <c r="M36" s="1" t="s">
        <v>417</v>
      </c>
      <c r="N36" s="1" t="s">
        <v>418</v>
      </c>
      <c r="O36" s="1" t="s">
        <v>419</v>
      </c>
      <c r="P36" s="1" t="s">
        <v>420</v>
      </c>
      <c r="Q36" s="1" t="s">
        <v>39</v>
      </c>
      <c r="R36" s="1">
        <v>59</v>
      </c>
      <c r="S36" s="1">
        <v>2</v>
      </c>
      <c r="T36" s="1" t="s">
        <v>39</v>
      </c>
      <c r="U36" s="1" t="s">
        <v>39</v>
      </c>
      <c r="V36" s="1">
        <v>4</v>
      </c>
      <c r="W36" s="1" t="s">
        <v>421</v>
      </c>
      <c r="X36" s="1" t="s">
        <v>130</v>
      </c>
      <c r="Y36" s="1" t="s">
        <v>421</v>
      </c>
      <c r="Z36" s="1" t="s">
        <v>39</v>
      </c>
      <c r="AA36" s="1" t="s">
        <v>39</v>
      </c>
    </row>
    <row r="37" spans="1:27" s="1" customFormat="1" ht="18.5" x14ac:dyDescent="0.45">
      <c r="A37" s="1" t="s">
        <v>260</v>
      </c>
      <c r="B37" s="1" t="s">
        <v>422</v>
      </c>
      <c r="C37" s="1" t="s">
        <v>423</v>
      </c>
      <c r="D37" s="1" t="s">
        <v>414</v>
      </c>
      <c r="E37" s="3">
        <v>2022</v>
      </c>
      <c r="F37" s="1" t="s">
        <v>264</v>
      </c>
      <c r="G37" s="1" t="s">
        <v>32</v>
      </c>
      <c r="H37" s="1" t="s">
        <v>265</v>
      </c>
      <c r="I37" s="1">
        <v>2</v>
      </c>
      <c r="J37" s="1">
        <v>0</v>
      </c>
      <c r="K37" s="1">
        <v>1</v>
      </c>
      <c r="L37" s="1">
        <v>1</v>
      </c>
      <c r="M37" s="1" t="s">
        <v>424</v>
      </c>
      <c r="N37" s="1" t="s">
        <v>425</v>
      </c>
      <c r="O37" s="1" t="s">
        <v>426</v>
      </c>
      <c r="P37" s="1" t="s">
        <v>427</v>
      </c>
      <c r="Q37" s="1" t="s">
        <v>428</v>
      </c>
      <c r="R37" s="1">
        <v>11</v>
      </c>
      <c r="S37" s="1">
        <v>3</v>
      </c>
      <c r="T37" s="1" t="s">
        <v>429</v>
      </c>
      <c r="U37" s="1" t="str">
        <f>HYPERLINK("http://dx.doi.org/10.5530/jscires.11.3.52","http://dx.doi.org/10.5530/jscires.11.3.52")</f>
        <v>http://dx.doi.org/10.5530/jscires.11.3.52</v>
      </c>
      <c r="V37" s="1">
        <v>4</v>
      </c>
      <c r="W37" s="1" t="s">
        <v>269</v>
      </c>
      <c r="X37" s="1" t="s">
        <v>130</v>
      </c>
      <c r="Y37" s="1" t="s">
        <v>269</v>
      </c>
      <c r="Z37" s="1" t="s">
        <v>39</v>
      </c>
      <c r="AA37" s="1" t="s">
        <v>430</v>
      </c>
    </row>
    <row r="38" spans="1:27" s="1" customFormat="1" ht="18.5" x14ac:dyDescent="0.45">
      <c r="A38" s="1" t="s">
        <v>260</v>
      </c>
      <c r="B38" s="1" t="s">
        <v>431</v>
      </c>
      <c r="C38" s="1" t="s">
        <v>423</v>
      </c>
      <c r="D38" s="1" t="s">
        <v>414</v>
      </c>
      <c r="E38" s="3">
        <v>2022</v>
      </c>
      <c r="F38" s="1" t="s">
        <v>264</v>
      </c>
      <c r="G38" s="1" t="s">
        <v>32</v>
      </c>
      <c r="H38" s="1" t="s">
        <v>265</v>
      </c>
      <c r="I38" s="1">
        <v>2</v>
      </c>
      <c r="J38" s="1">
        <v>0</v>
      </c>
      <c r="K38" s="1">
        <v>0</v>
      </c>
      <c r="L38" s="1">
        <v>2</v>
      </c>
      <c r="M38" s="1" t="s">
        <v>424</v>
      </c>
      <c r="N38" s="1" t="s">
        <v>425</v>
      </c>
      <c r="O38" s="1" t="s">
        <v>426</v>
      </c>
      <c r="P38" s="1" t="s">
        <v>427</v>
      </c>
      <c r="Q38" s="1" t="s">
        <v>428</v>
      </c>
      <c r="R38" s="1">
        <v>11</v>
      </c>
      <c r="S38" s="1">
        <v>1</v>
      </c>
      <c r="T38" s="1" t="s">
        <v>432</v>
      </c>
      <c r="U38" s="1" t="str">
        <f>HYPERLINK("http://dx.doi.org/10.5530/jscires.11.1.15","http://dx.doi.org/10.5530/jscires.11.1.15")</f>
        <v>http://dx.doi.org/10.5530/jscires.11.1.15</v>
      </c>
      <c r="V38" s="1">
        <v>4</v>
      </c>
      <c r="W38" s="1" t="s">
        <v>269</v>
      </c>
      <c r="X38" s="1" t="s">
        <v>130</v>
      </c>
      <c r="Y38" s="1" t="s">
        <v>269</v>
      </c>
      <c r="Z38" s="1" t="s">
        <v>39</v>
      </c>
      <c r="AA38" s="1" t="s">
        <v>430</v>
      </c>
    </row>
    <row r="39" spans="1:27" s="1" customFormat="1" ht="18.5" x14ac:dyDescent="0.45">
      <c r="A39" s="1" t="s">
        <v>433</v>
      </c>
      <c r="B39" s="1" t="s">
        <v>434</v>
      </c>
      <c r="C39" s="1" t="s">
        <v>435</v>
      </c>
      <c r="D39" s="1" t="s">
        <v>30</v>
      </c>
      <c r="E39" s="3">
        <v>2022</v>
      </c>
      <c r="F39" s="1" t="s">
        <v>436</v>
      </c>
      <c r="G39" s="1" t="s">
        <v>32</v>
      </c>
      <c r="H39" s="1" t="s">
        <v>437</v>
      </c>
      <c r="I39" s="1">
        <v>12</v>
      </c>
      <c r="J39" s="1">
        <v>1</v>
      </c>
      <c r="K39" s="1">
        <v>2</v>
      </c>
      <c r="L39" s="1">
        <v>2</v>
      </c>
      <c r="M39" s="1" t="s">
        <v>438</v>
      </c>
      <c r="N39" s="1" t="s">
        <v>148</v>
      </c>
      <c r="O39" s="1" t="s">
        <v>439</v>
      </c>
      <c r="P39" s="1" t="s">
        <v>440</v>
      </c>
      <c r="Q39" s="1" t="s">
        <v>441</v>
      </c>
      <c r="R39" s="1">
        <v>57</v>
      </c>
      <c r="S39" s="1">
        <v>4</v>
      </c>
      <c r="T39" s="1" t="s">
        <v>442</v>
      </c>
      <c r="U39" s="1" t="str">
        <f>HYPERLINK("http://dx.doi.org/10.1007/s43539-022-00068-8","http://dx.doi.org/10.1007/s43539-022-00068-8")</f>
        <v>http://dx.doi.org/10.1007/s43539-022-00068-8</v>
      </c>
      <c r="V39" s="1">
        <v>4</v>
      </c>
      <c r="W39" s="1" t="s">
        <v>443</v>
      </c>
      <c r="X39" s="1" t="s">
        <v>130</v>
      </c>
      <c r="Y39" s="1" t="s">
        <v>444</v>
      </c>
      <c r="Z39" s="1" t="s">
        <v>39</v>
      </c>
      <c r="AA39" s="1" t="s">
        <v>39</v>
      </c>
    </row>
    <row r="40" spans="1:27" s="1" customFormat="1" ht="18.5" x14ac:dyDescent="0.45">
      <c r="A40" s="1" t="s">
        <v>445</v>
      </c>
      <c r="B40" s="1" t="s">
        <v>446</v>
      </c>
      <c r="C40" s="1" t="s">
        <v>302</v>
      </c>
      <c r="D40" s="1" t="s">
        <v>30</v>
      </c>
      <c r="E40" s="3">
        <v>2022</v>
      </c>
      <c r="F40" s="1" t="s">
        <v>447</v>
      </c>
      <c r="G40" s="1" t="s">
        <v>32</v>
      </c>
      <c r="H40" s="1" t="s">
        <v>448</v>
      </c>
      <c r="I40" s="1">
        <v>38</v>
      </c>
      <c r="J40" s="1">
        <v>9</v>
      </c>
      <c r="K40" s="1">
        <v>1</v>
      </c>
      <c r="L40" s="1">
        <v>6</v>
      </c>
      <c r="M40" s="1" t="s">
        <v>303</v>
      </c>
      <c r="N40" s="1" t="s">
        <v>304</v>
      </c>
      <c r="O40" s="1" t="s">
        <v>305</v>
      </c>
      <c r="P40" s="1" t="s">
        <v>306</v>
      </c>
      <c r="Q40" s="1" t="s">
        <v>307</v>
      </c>
      <c r="R40" s="1">
        <v>42</v>
      </c>
      <c r="S40" s="1">
        <v>6</v>
      </c>
      <c r="T40" s="1" t="s">
        <v>449</v>
      </c>
      <c r="U40" s="1" t="str">
        <f>HYPERLINK("http://dx.doi.org/10.1080/02286203.2021.2007321","http://dx.doi.org/10.1080/02286203.2021.2007321")</f>
        <v>http://dx.doi.org/10.1080/02286203.2021.2007321</v>
      </c>
      <c r="V40" s="1">
        <v>19</v>
      </c>
      <c r="W40" s="1" t="s">
        <v>309</v>
      </c>
      <c r="X40" s="1" t="s">
        <v>130</v>
      </c>
      <c r="Y40" s="1" t="s">
        <v>310</v>
      </c>
      <c r="Z40" s="1" t="s">
        <v>39</v>
      </c>
      <c r="AA40" s="1" t="s">
        <v>39</v>
      </c>
    </row>
    <row r="41" spans="1:27" s="1" customFormat="1" ht="18.5" x14ac:dyDescent="0.45">
      <c r="A41" s="1" t="s">
        <v>450</v>
      </c>
      <c r="B41" s="1" t="s">
        <v>451</v>
      </c>
      <c r="C41" s="1" t="s">
        <v>452</v>
      </c>
      <c r="D41" s="1" t="s">
        <v>30</v>
      </c>
      <c r="E41" s="3">
        <v>2022</v>
      </c>
      <c r="F41" s="1" t="s">
        <v>453</v>
      </c>
      <c r="G41" s="1" t="s">
        <v>32</v>
      </c>
      <c r="H41" s="1" t="s">
        <v>75</v>
      </c>
      <c r="I41" s="1">
        <v>48</v>
      </c>
      <c r="J41" s="1">
        <v>7</v>
      </c>
      <c r="K41" s="1">
        <v>0</v>
      </c>
      <c r="L41" s="1">
        <v>8</v>
      </c>
      <c r="M41" s="1" t="s">
        <v>204</v>
      </c>
      <c r="N41" s="1" t="s">
        <v>283</v>
      </c>
      <c r="O41" s="1" t="s">
        <v>343</v>
      </c>
      <c r="P41" s="1" t="s">
        <v>454</v>
      </c>
      <c r="Q41" s="1" t="s">
        <v>455</v>
      </c>
      <c r="R41" s="1">
        <v>26</v>
      </c>
      <c r="S41" s="1">
        <v>18</v>
      </c>
      <c r="T41" s="1" t="s">
        <v>456</v>
      </c>
      <c r="U41" s="1" t="str">
        <f>HYPERLINK("http://dx.doi.org/10.1007/s00500-022-07346-8","http://dx.doi.org/10.1007/s00500-022-07346-8")</f>
        <v>http://dx.doi.org/10.1007/s00500-022-07346-8</v>
      </c>
      <c r="V41" s="1">
        <v>11</v>
      </c>
      <c r="W41" s="1" t="s">
        <v>457</v>
      </c>
      <c r="X41" s="1" t="s">
        <v>42</v>
      </c>
      <c r="Y41" s="1" t="s">
        <v>245</v>
      </c>
      <c r="Z41" s="1" t="s">
        <v>39</v>
      </c>
      <c r="AA41" s="1" t="s">
        <v>39</v>
      </c>
    </row>
    <row r="42" spans="1:27" s="1" customFormat="1" ht="18.5" x14ac:dyDescent="0.45">
      <c r="A42" s="1" t="s">
        <v>458</v>
      </c>
      <c r="B42" s="1" t="s">
        <v>459</v>
      </c>
      <c r="C42" s="1" t="s">
        <v>29</v>
      </c>
      <c r="D42" s="1" t="s">
        <v>30</v>
      </c>
      <c r="E42" s="3">
        <v>2022</v>
      </c>
      <c r="F42" s="1" t="s">
        <v>460</v>
      </c>
      <c r="G42" s="1" t="s">
        <v>32</v>
      </c>
      <c r="H42" s="1" t="s">
        <v>461</v>
      </c>
      <c r="I42" s="1">
        <v>112</v>
      </c>
      <c r="J42" s="1">
        <v>68</v>
      </c>
      <c r="K42" s="1">
        <v>23</v>
      </c>
      <c r="L42" s="1">
        <v>304</v>
      </c>
      <c r="M42" s="1" t="s">
        <v>34</v>
      </c>
      <c r="N42" s="1" t="s">
        <v>35</v>
      </c>
      <c r="O42" s="1" t="s">
        <v>36</v>
      </c>
      <c r="P42" s="1" t="s">
        <v>37</v>
      </c>
      <c r="Q42" s="1" t="s">
        <v>38</v>
      </c>
      <c r="R42" s="1">
        <v>336</v>
      </c>
      <c r="S42" s="1" t="s">
        <v>39</v>
      </c>
      <c r="T42" s="1" t="s">
        <v>462</v>
      </c>
      <c r="U42" s="1" t="str">
        <f>HYPERLINK("http://dx.doi.org/10.1016/j.jclepro.2022.130417","http://dx.doi.org/10.1016/j.jclepro.2022.130417")</f>
        <v>http://dx.doi.org/10.1016/j.jclepro.2022.130417</v>
      </c>
      <c r="V42" s="1">
        <v>18</v>
      </c>
      <c r="W42" s="1" t="s">
        <v>41</v>
      </c>
      <c r="X42" s="1" t="s">
        <v>362</v>
      </c>
      <c r="Y42" s="1" t="s">
        <v>43</v>
      </c>
      <c r="Z42" s="1" t="s">
        <v>39</v>
      </c>
      <c r="AA42" s="1" t="s">
        <v>39</v>
      </c>
    </row>
    <row r="43" spans="1:27" s="1" customFormat="1" ht="18.5" x14ac:dyDescent="0.45">
      <c r="A43" s="1" t="s">
        <v>121</v>
      </c>
      <c r="B43" s="1" t="s">
        <v>463</v>
      </c>
      <c r="C43" s="1" t="s">
        <v>464</v>
      </c>
      <c r="D43" s="1" t="s">
        <v>30</v>
      </c>
      <c r="E43" s="3">
        <v>2022</v>
      </c>
      <c r="F43" s="1" t="s">
        <v>124</v>
      </c>
      <c r="G43" s="1" t="s">
        <v>32</v>
      </c>
      <c r="H43" s="1" t="s">
        <v>125</v>
      </c>
      <c r="I43" s="1">
        <v>40</v>
      </c>
      <c r="J43" s="1">
        <v>4</v>
      </c>
      <c r="K43" s="1">
        <v>1</v>
      </c>
      <c r="L43" s="1">
        <v>5</v>
      </c>
      <c r="M43" s="1" t="s">
        <v>63</v>
      </c>
      <c r="N43" s="1" t="s">
        <v>64</v>
      </c>
      <c r="O43" s="1" t="s">
        <v>65</v>
      </c>
      <c r="P43" s="1" t="s">
        <v>465</v>
      </c>
      <c r="Q43" s="1" t="s">
        <v>39</v>
      </c>
      <c r="R43" s="1">
        <v>25</v>
      </c>
      <c r="S43" s="1" t="s">
        <v>39</v>
      </c>
      <c r="T43" s="1" t="s">
        <v>466</v>
      </c>
      <c r="U43" s="1" t="str">
        <f>HYPERLINK("http://dx.doi.org/10.1016/j.rsase.2021.100688","http://dx.doi.org/10.1016/j.rsase.2021.100688")</f>
        <v>http://dx.doi.org/10.1016/j.rsase.2021.100688</v>
      </c>
      <c r="V43" s="1">
        <v>17</v>
      </c>
      <c r="W43" s="1" t="s">
        <v>467</v>
      </c>
      <c r="X43" s="1" t="s">
        <v>130</v>
      </c>
      <c r="Y43" s="1" t="s">
        <v>468</v>
      </c>
      <c r="Z43" s="1" t="s">
        <v>39</v>
      </c>
      <c r="AA43" s="1" t="s">
        <v>39</v>
      </c>
    </row>
    <row r="44" spans="1:27" s="1" customFormat="1" ht="18.5" x14ac:dyDescent="0.45">
      <c r="A44" s="1" t="s">
        <v>450</v>
      </c>
      <c r="B44" s="1" t="s">
        <v>469</v>
      </c>
      <c r="C44" s="1" t="s">
        <v>452</v>
      </c>
      <c r="D44" s="1" t="s">
        <v>30</v>
      </c>
      <c r="E44" s="3">
        <v>2022</v>
      </c>
      <c r="F44" s="1" t="s">
        <v>453</v>
      </c>
      <c r="G44" s="1" t="s">
        <v>32</v>
      </c>
      <c r="H44" s="1" t="s">
        <v>75</v>
      </c>
      <c r="I44" s="1">
        <v>47</v>
      </c>
      <c r="J44" s="1">
        <v>6</v>
      </c>
      <c r="K44" s="1">
        <v>2</v>
      </c>
      <c r="L44" s="1">
        <v>14</v>
      </c>
      <c r="M44" s="1" t="s">
        <v>204</v>
      </c>
      <c r="N44" s="1" t="s">
        <v>283</v>
      </c>
      <c r="O44" s="1" t="s">
        <v>343</v>
      </c>
      <c r="P44" s="1" t="s">
        <v>454</v>
      </c>
      <c r="Q44" s="1" t="s">
        <v>455</v>
      </c>
      <c r="R44" s="1">
        <v>26</v>
      </c>
      <c r="S44" s="1">
        <v>10</v>
      </c>
      <c r="T44" s="1" t="s">
        <v>470</v>
      </c>
      <c r="U44" s="1" t="str">
        <f>HYPERLINK("http://dx.doi.org/10.1007/s00500-022-06881-8","http://dx.doi.org/10.1007/s00500-022-06881-8")</f>
        <v>http://dx.doi.org/10.1007/s00500-022-06881-8</v>
      </c>
      <c r="V44" s="1">
        <v>11</v>
      </c>
      <c r="W44" s="1" t="s">
        <v>457</v>
      </c>
      <c r="X44" s="1" t="s">
        <v>42</v>
      </c>
      <c r="Y44" s="1" t="s">
        <v>245</v>
      </c>
      <c r="Z44" s="1" t="s">
        <v>39</v>
      </c>
      <c r="AA44" s="1" t="s">
        <v>39</v>
      </c>
    </row>
    <row r="45" spans="1:27" s="1" customFormat="1" ht="18.5" x14ac:dyDescent="0.45">
      <c r="A45" s="1" t="s">
        <v>471</v>
      </c>
      <c r="B45" s="1" t="s">
        <v>472</v>
      </c>
      <c r="C45" s="1" t="s">
        <v>473</v>
      </c>
      <c r="D45" s="1" t="s">
        <v>414</v>
      </c>
      <c r="E45" s="3">
        <v>2022</v>
      </c>
      <c r="F45" s="1" t="s">
        <v>474</v>
      </c>
      <c r="G45" s="1" t="s">
        <v>32</v>
      </c>
      <c r="H45" s="1" t="s">
        <v>475</v>
      </c>
      <c r="I45" s="1">
        <v>1</v>
      </c>
      <c r="J45" s="1">
        <v>0</v>
      </c>
      <c r="K45" s="1">
        <v>0</v>
      </c>
      <c r="L45" s="1">
        <v>0</v>
      </c>
      <c r="M45" s="1" t="s">
        <v>317</v>
      </c>
      <c r="N45" s="1" t="s">
        <v>318</v>
      </c>
      <c r="O45" s="1" t="s">
        <v>319</v>
      </c>
      <c r="P45" s="1" t="s">
        <v>476</v>
      </c>
      <c r="Q45" s="1" t="s">
        <v>477</v>
      </c>
      <c r="R45" s="1">
        <v>22</v>
      </c>
      <c r="S45" s="1">
        <v>1</v>
      </c>
      <c r="T45" s="1" t="s">
        <v>478</v>
      </c>
      <c r="U45" s="1" t="str">
        <f>HYPERLINK("http://dx.doi.org/10.1177/14649934211019339","http://dx.doi.org/10.1177/14649934211019339")</f>
        <v>http://dx.doi.org/10.1177/14649934211019339</v>
      </c>
      <c r="V45" s="1">
        <v>3</v>
      </c>
      <c r="W45" s="1" t="s">
        <v>479</v>
      </c>
      <c r="X45" s="1" t="s">
        <v>480</v>
      </c>
      <c r="Y45" s="1" t="s">
        <v>479</v>
      </c>
      <c r="Z45" s="1" t="s">
        <v>39</v>
      </c>
      <c r="AA45" s="1" t="s">
        <v>39</v>
      </c>
    </row>
    <row r="46" spans="1:27" s="1" customFormat="1" ht="18.5" x14ac:dyDescent="0.45">
      <c r="A46" s="1" t="s">
        <v>481</v>
      </c>
      <c r="B46" s="1" t="s">
        <v>482</v>
      </c>
      <c r="C46" s="1" t="s">
        <v>483</v>
      </c>
      <c r="D46" s="1" t="s">
        <v>30</v>
      </c>
      <c r="E46" s="3">
        <v>2022</v>
      </c>
      <c r="F46" s="1" t="s">
        <v>484</v>
      </c>
      <c r="G46" s="1" t="s">
        <v>32</v>
      </c>
      <c r="H46" s="1" t="s">
        <v>75</v>
      </c>
      <c r="I46" s="1">
        <v>43</v>
      </c>
      <c r="J46" s="1">
        <v>57</v>
      </c>
      <c r="K46" s="1">
        <v>1</v>
      </c>
      <c r="L46" s="1">
        <v>10</v>
      </c>
      <c r="M46" s="1" t="s">
        <v>76</v>
      </c>
      <c r="N46" s="1" t="s">
        <v>77</v>
      </c>
      <c r="O46" s="1" t="s">
        <v>78</v>
      </c>
      <c r="P46" s="1" t="s">
        <v>485</v>
      </c>
      <c r="Q46" s="1" t="s">
        <v>486</v>
      </c>
      <c r="R46" s="1">
        <v>13</v>
      </c>
      <c r="S46" s="1">
        <v>10</v>
      </c>
      <c r="T46" s="1" t="s">
        <v>487</v>
      </c>
      <c r="U46" s="1" t="str">
        <f>HYPERLINK("http://dx.doi.org/10.1007/s13042-022-01582-y","http://dx.doi.org/10.1007/s13042-022-01582-y")</f>
        <v>http://dx.doi.org/10.1007/s13042-022-01582-y</v>
      </c>
      <c r="V46" s="1">
        <v>24</v>
      </c>
      <c r="W46" s="1" t="s">
        <v>244</v>
      </c>
      <c r="X46" s="1" t="s">
        <v>42</v>
      </c>
      <c r="Y46" s="1" t="s">
        <v>245</v>
      </c>
      <c r="Z46" s="1" t="s">
        <v>39</v>
      </c>
      <c r="AA46" s="1" t="s">
        <v>39</v>
      </c>
    </row>
    <row r="47" spans="1:27" s="1" customFormat="1" ht="18.5" x14ac:dyDescent="0.45">
      <c r="A47" s="1" t="s">
        <v>488</v>
      </c>
      <c r="B47" s="1" t="s">
        <v>489</v>
      </c>
      <c r="C47" s="1" t="s">
        <v>313</v>
      </c>
      <c r="D47" s="1" t="s">
        <v>490</v>
      </c>
      <c r="E47" s="3">
        <v>2022</v>
      </c>
      <c r="F47" s="1" t="s">
        <v>491</v>
      </c>
      <c r="G47" s="1" t="s">
        <v>32</v>
      </c>
      <c r="H47" s="1" t="s">
        <v>492</v>
      </c>
      <c r="I47" s="1">
        <v>26</v>
      </c>
      <c r="J47" s="1">
        <v>2</v>
      </c>
      <c r="K47" s="1">
        <v>0</v>
      </c>
      <c r="L47" s="1">
        <v>2</v>
      </c>
      <c r="M47" s="1" t="s">
        <v>317</v>
      </c>
      <c r="N47" s="1" t="s">
        <v>318</v>
      </c>
      <c r="O47" s="1" t="s">
        <v>319</v>
      </c>
      <c r="P47" s="1" t="s">
        <v>320</v>
      </c>
      <c r="Q47" s="1" t="s">
        <v>321</v>
      </c>
      <c r="R47" s="1" t="s">
        <v>39</v>
      </c>
      <c r="S47" s="1" t="s">
        <v>39</v>
      </c>
      <c r="T47" s="1" t="s">
        <v>493</v>
      </c>
      <c r="U47" s="1" t="str">
        <f>HYPERLINK("http://dx.doi.org/10.1177/2455328X211063340","http://dx.doi.org/10.1177/2455328X211063340")</f>
        <v>http://dx.doi.org/10.1177/2455328X211063340</v>
      </c>
      <c r="V47" s="1">
        <v>14</v>
      </c>
      <c r="W47" s="1" t="s">
        <v>323</v>
      </c>
      <c r="X47" s="1" t="s">
        <v>130</v>
      </c>
      <c r="Y47" s="1" t="s">
        <v>324</v>
      </c>
      <c r="Z47" s="1" t="s">
        <v>39</v>
      </c>
      <c r="AA47" s="1" t="s">
        <v>39</v>
      </c>
    </row>
    <row r="48" spans="1:27" s="1" customFormat="1" ht="18.5" x14ac:dyDescent="0.45">
      <c r="A48" s="1" t="s">
        <v>494</v>
      </c>
      <c r="B48" s="1" t="s">
        <v>495</v>
      </c>
      <c r="C48" s="1" t="s">
        <v>496</v>
      </c>
      <c r="D48" s="1" t="s">
        <v>30</v>
      </c>
      <c r="E48" s="3">
        <v>2022</v>
      </c>
      <c r="F48" s="1" t="s">
        <v>497</v>
      </c>
      <c r="G48" s="1" t="s">
        <v>32</v>
      </c>
      <c r="H48" s="1" t="s">
        <v>498</v>
      </c>
      <c r="I48" s="1">
        <v>29</v>
      </c>
      <c r="J48" s="1">
        <v>8</v>
      </c>
      <c r="K48" s="1">
        <v>0</v>
      </c>
      <c r="L48" s="1">
        <v>0</v>
      </c>
      <c r="M48" s="1" t="s">
        <v>499</v>
      </c>
      <c r="N48" s="1" t="s">
        <v>148</v>
      </c>
      <c r="O48" s="1" t="s">
        <v>500</v>
      </c>
      <c r="P48" s="1" t="s">
        <v>501</v>
      </c>
      <c r="Q48" s="1" t="s">
        <v>502</v>
      </c>
      <c r="R48" s="1">
        <v>47</v>
      </c>
      <c r="S48" s="1">
        <v>4</v>
      </c>
      <c r="T48" s="1" t="s">
        <v>503</v>
      </c>
      <c r="U48" s="1" t="str">
        <f>HYPERLINK("http://dx.doi.org/10.1007/s12046-022-01998-w","http://dx.doi.org/10.1007/s12046-022-01998-w")</f>
        <v>http://dx.doi.org/10.1007/s12046-022-01998-w</v>
      </c>
      <c r="V48" s="1">
        <v>10</v>
      </c>
      <c r="W48" s="1" t="s">
        <v>504</v>
      </c>
      <c r="X48" s="1" t="s">
        <v>42</v>
      </c>
      <c r="Y48" s="1" t="s">
        <v>505</v>
      </c>
      <c r="Z48" s="1" t="s">
        <v>39</v>
      </c>
      <c r="AA48" s="1" t="s">
        <v>39</v>
      </c>
    </row>
    <row r="49" spans="1:27" s="1" customFormat="1" ht="18.5" x14ac:dyDescent="0.45">
      <c r="A49" s="1" t="s">
        <v>236</v>
      </c>
      <c r="B49" s="1" t="s">
        <v>506</v>
      </c>
      <c r="C49" s="1" t="s">
        <v>507</v>
      </c>
      <c r="D49" s="1" t="s">
        <v>30</v>
      </c>
      <c r="E49" s="3">
        <v>2022</v>
      </c>
      <c r="F49" s="1" t="s">
        <v>508</v>
      </c>
      <c r="G49" s="1" t="s">
        <v>32</v>
      </c>
      <c r="H49" s="1" t="s">
        <v>509</v>
      </c>
      <c r="I49" s="1">
        <v>36</v>
      </c>
      <c r="J49" s="1">
        <v>7</v>
      </c>
      <c r="K49" s="1">
        <v>0</v>
      </c>
      <c r="L49" s="1">
        <v>1</v>
      </c>
      <c r="M49" s="1" t="s">
        <v>510</v>
      </c>
      <c r="N49" s="1" t="s">
        <v>511</v>
      </c>
      <c r="O49" s="1" t="s">
        <v>512</v>
      </c>
      <c r="P49" s="1" t="s">
        <v>513</v>
      </c>
      <c r="Q49" s="1" t="s">
        <v>39</v>
      </c>
      <c r="R49" s="1">
        <v>20</v>
      </c>
      <c r="S49" s="1">
        <v>4</v>
      </c>
      <c r="T49" s="1" t="s">
        <v>39</v>
      </c>
      <c r="U49" s="1" t="s">
        <v>39</v>
      </c>
      <c r="V49" s="1">
        <v>11</v>
      </c>
      <c r="W49" s="1" t="s">
        <v>83</v>
      </c>
      <c r="X49" s="1" t="s">
        <v>130</v>
      </c>
      <c r="Y49" s="1" t="s">
        <v>83</v>
      </c>
      <c r="Z49" s="1" t="s">
        <v>39</v>
      </c>
      <c r="AA49" s="1" t="s">
        <v>39</v>
      </c>
    </row>
    <row r="50" spans="1:27" s="1" customFormat="1" ht="18.5" x14ac:dyDescent="0.45">
      <c r="A50" s="1" t="s">
        <v>450</v>
      </c>
      <c r="B50" s="1" t="s">
        <v>451</v>
      </c>
      <c r="C50" s="1" t="s">
        <v>452</v>
      </c>
      <c r="D50" s="1" t="s">
        <v>490</v>
      </c>
      <c r="E50" s="3">
        <v>2022</v>
      </c>
      <c r="F50" s="1" t="s">
        <v>453</v>
      </c>
      <c r="G50" s="1" t="s">
        <v>32</v>
      </c>
      <c r="H50" s="1" t="s">
        <v>75</v>
      </c>
      <c r="I50" s="1">
        <v>48</v>
      </c>
      <c r="J50" s="1">
        <v>0</v>
      </c>
      <c r="K50" s="1">
        <v>0</v>
      </c>
      <c r="L50" s="1">
        <v>4</v>
      </c>
      <c r="M50" s="1" t="s">
        <v>204</v>
      </c>
      <c r="N50" s="1" t="s">
        <v>283</v>
      </c>
      <c r="O50" s="1" t="s">
        <v>343</v>
      </c>
      <c r="P50" s="1" t="s">
        <v>454</v>
      </c>
      <c r="Q50" s="1" t="s">
        <v>455</v>
      </c>
      <c r="R50" s="1" t="s">
        <v>39</v>
      </c>
      <c r="S50" s="1" t="s">
        <v>39</v>
      </c>
      <c r="T50" s="1" t="s">
        <v>514</v>
      </c>
      <c r="U50" s="1" t="str">
        <f>HYPERLINK("http://dx.doi.org/10.1007/s00500-077-07346-8","http://dx.doi.org/10.1007/s00500-077-07346-8")</f>
        <v>http://dx.doi.org/10.1007/s00500-077-07346-8</v>
      </c>
      <c r="V50" s="1">
        <v>11</v>
      </c>
      <c r="W50" s="1" t="s">
        <v>457</v>
      </c>
      <c r="X50" s="1" t="s">
        <v>42</v>
      </c>
      <c r="Y50" s="1" t="s">
        <v>245</v>
      </c>
      <c r="Z50" s="1" t="s">
        <v>39</v>
      </c>
      <c r="AA50" s="1" t="s">
        <v>39</v>
      </c>
    </row>
    <row r="51" spans="1:27" s="1" customFormat="1" ht="18.5" x14ac:dyDescent="0.45">
      <c r="A51" s="1" t="s">
        <v>515</v>
      </c>
      <c r="B51" s="1" t="s">
        <v>516</v>
      </c>
      <c r="C51" s="1" t="s">
        <v>517</v>
      </c>
      <c r="D51" s="1" t="s">
        <v>30</v>
      </c>
      <c r="E51" s="3">
        <v>2022</v>
      </c>
      <c r="F51" s="1" t="s">
        <v>518</v>
      </c>
      <c r="G51" s="1" t="s">
        <v>519</v>
      </c>
      <c r="H51" s="1" t="s">
        <v>520</v>
      </c>
      <c r="I51" s="1">
        <v>61</v>
      </c>
      <c r="J51" s="1">
        <v>1</v>
      </c>
      <c r="K51" s="1">
        <v>2</v>
      </c>
      <c r="L51" s="1">
        <v>6</v>
      </c>
      <c r="M51" s="1" t="s">
        <v>330</v>
      </c>
      <c r="N51" s="1" t="s">
        <v>331</v>
      </c>
      <c r="O51" s="1" t="s">
        <v>332</v>
      </c>
      <c r="P51" s="1" t="s">
        <v>521</v>
      </c>
      <c r="Q51" s="1" t="s">
        <v>522</v>
      </c>
      <c r="R51" s="1">
        <v>70</v>
      </c>
      <c r="S51" s="1">
        <v>25</v>
      </c>
      <c r="T51" s="1" t="s">
        <v>523</v>
      </c>
      <c r="U51" s="1" t="str">
        <f>HYPERLINK("http://dx.doi.org/10.1021/acs.jafc.1c07729","http://dx.doi.org/10.1021/acs.jafc.1c07729")</f>
        <v>http://dx.doi.org/10.1021/acs.jafc.1c07729</v>
      </c>
      <c r="V51" s="1">
        <v>12</v>
      </c>
      <c r="W51" s="1" t="s">
        <v>524</v>
      </c>
      <c r="X51" s="1" t="s">
        <v>42</v>
      </c>
      <c r="Y51" s="1" t="s">
        <v>525</v>
      </c>
      <c r="Z51" s="1">
        <v>35699309</v>
      </c>
      <c r="AA51" s="1" t="s">
        <v>39</v>
      </c>
    </row>
    <row r="52" spans="1:27" s="1" customFormat="1" ht="18.5" x14ac:dyDescent="0.45">
      <c r="A52" s="1" t="s">
        <v>526</v>
      </c>
      <c r="B52" s="1" t="s">
        <v>527</v>
      </c>
      <c r="C52" s="1" t="s">
        <v>528</v>
      </c>
      <c r="D52" s="1" t="s">
        <v>401</v>
      </c>
      <c r="E52" s="3">
        <v>2022</v>
      </c>
      <c r="F52" s="1" t="s">
        <v>529</v>
      </c>
      <c r="G52" s="1" t="s">
        <v>32</v>
      </c>
      <c r="H52" s="1" t="s">
        <v>530</v>
      </c>
      <c r="I52" s="1">
        <v>47</v>
      </c>
      <c r="J52" s="1">
        <v>8</v>
      </c>
      <c r="K52" s="1">
        <v>2</v>
      </c>
      <c r="L52" s="1">
        <v>12</v>
      </c>
      <c r="M52" s="1" t="s">
        <v>76</v>
      </c>
      <c r="N52" s="1" t="s">
        <v>77</v>
      </c>
      <c r="O52" s="1" t="s">
        <v>78</v>
      </c>
      <c r="P52" s="1" t="s">
        <v>531</v>
      </c>
      <c r="Q52" s="1" t="s">
        <v>532</v>
      </c>
      <c r="R52" s="1">
        <v>22</v>
      </c>
      <c r="S52" s="1">
        <v>4</v>
      </c>
      <c r="T52" s="1" t="s">
        <v>533</v>
      </c>
      <c r="U52" s="1" t="str">
        <f>HYPERLINK("http://dx.doi.org/10.1007/s12351-022-00691-4","http://dx.doi.org/10.1007/s12351-022-00691-4")</f>
        <v>http://dx.doi.org/10.1007/s12351-022-00691-4</v>
      </c>
      <c r="V52" s="1">
        <v>36</v>
      </c>
      <c r="W52" s="1" t="s">
        <v>534</v>
      </c>
      <c r="X52" s="1" t="s">
        <v>42</v>
      </c>
      <c r="Y52" s="1" t="s">
        <v>534</v>
      </c>
      <c r="Z52" s="1" t="s">
        <v>39</v>
      </c>
      <c r="AA52" s="1" t="s">
        <v>39</v>
      </c>
    </row>
    <row r="53" spans="1:27" s="1" customFormat="1" ht="18.5" x14ac:dyDescent="0.45">
      <c r="A53" s="1" t="s">
        <v>535</v>
      </c>
      <c r="B53" s="1" t="s">
        <v>536</v>
      </c>
      <c r="C53" s="1" t="s">
        <v>537</v>
      </c>
      <c r="D53" s="1" t="s">
        <v>30</v>
      </c>
      <c r="E53" s="3">
        <v>2022</v>
      </c>
      <c r="F53" s="1" t="s">
        <v>538</v>
      </c>
      <c r="G53" s="1" t="s">
        <v>32</v>
      </c>
      <c r="H53" s="1" t="s">
        <v>539</v>
      </c>
      <c r="I53" s="1">
        <v>79</v>
      </c>
      <c r="J53" s="1">
        <v>23</v>
      </c>
      <c r="K53" s="1">
        <v>3</v>
      </c>
      <c r="L53" s="1">
        <v>14</v>
      </c>
      <c r="M53" s="1" t="s">
        <v>160</v>
      </c>
      <c r="N53" s="1" t="s">
        <v>161</v>
      </c>
      <c r="O53" s="1" t="s">
        <v>162</v>
      </c>
      <c r="P53" s="1" t="s">
        <v>540</v>
      </c>
      <c r="Q53" s="1" t="s">
        <v>541</v>
      </c>
      <c r="R53" s="1">
        <v>22</v>
      </c>
      <c r="S53" s="1">
        <v>1</v>
      </c>
      <c r="T53" s="1" t="s">
        <v>542</v>
      </c>
      <c r="U53" s="1" t="str">
        <f>HYPERLINK("http://dx.doi.org/10.1108/CG-10-2020-0461","http://dx.doi.org/10.1108/CG-10-2020-0461")</f>
        <v>http://dx.doi.org/10.1108/CG-10-2020-0461</v>
      </c>
      <c r="V53" s="1">
        <v>20</v>
      </c>
      <c r="W53" s="1" t="s">
        <v>543</v>
      </c>
      <c r="X53" s="1" t="s">
        <v>130</v>
      </c>
      <c r="Y53" s="1" t="s">
        <v>376</v>
      </c>
      <c r="Z53" s="1" t="s">
        <v>39</v>
      </c>
      <c r="AA53" s="1" t="s">
        <v>39</v>
      </c>
    </row>
    <row r="54" spans="1:27" s="1" customFormat="1" ht="18.5" x14ac:dyDescent="0.45">
      <c r="A54" s="1" t="s">
        <v>544</v>
      </c>
      <c r="B54" s="1" t="s">
        <v>545</v>
      </c>
      <c r="C54" s="1" t="s">
        <v>546</v>
      </c>
      <c r="D54" s="1" t="s">
        <v>30</v>
      </c>
      <c r="E54" s="3">
        <v>2022</v>
      </c>
      <c r="F54" s="1" t="s">
        <v>547</v>
      </c>
      <c r="G54" s="1" t="s">
        <v>32</v>
      </c>
      <c r="H54" s="1" t="s">
        <v>548</v>
      </c>
      <c r="I54" s="1">
        <v>67</v>
      </c>
      <c r="J54" s="1">
        <v>9</v>
      </c>
      <c r="K54" s="1">
        <v>2</v>
      </c>
      <c r="L54" s="1">
        <v>13</v>
      </c>
      <c r="M54" s="1" t="s">
        <v>204</v>
      </c>
      <c r="N54" s="1" t="s">
        <v>283</v>
      </c>
      <c r="O54" s="1" t="s">
        <v>343</v>
      </c>
      <c r="P54" s="1" t="s">
        <v>549</v>
      </c>
      <c r="Q54" s="1" t="s">
        <v>550</v>
      </c>
      <c r="R54" s="1">
        <v>50</v>
      </c>
      <c r="S54" s="1">
        <v>11</v>
      </c>
      <c r="T54" s="1" t="s">
        <v>551</v>
      </c>
      <c r="U54" s="1" t="str">
        <f>HYPERLINK("http://dx.doi.org/10.1007/s12524-022-01596-7","http://dx.doi.org/10.1007/s12524-022-01596-7")</f>
        <v>http://dx.doi.org/10.1007/s12524-022-01596-7</v>
      </c>
      <c r="V54" s="1">
        <v>16</v>
      </c>
      <c r="W54" s="1" t="s">
        <v>467</v>
      </c>
      <c r="X54" s="1" t="s">
        <v>42</v>
      </c>
      <c r="Y54" s="1" t="s">
        <v>468</v>
      </c>
      <c r="Z54" s="1" t="s">
        <v>39</v>
      </c>
      <c r="AA54" s="1" t="s">
        <v>430</v>
      </c>
    </row>
    <row r="55" spans="1:27" s="1" customFormat="1" ht="18.5" x14ac:dyDescent="0.45">
      <c r="A55" s="1" t="s">
        <v>552</v>
      </c>
      <c r="B55" s="1" t="s">
        <v>553</v>
      </c>
      <c r="C55" s="1" t="s">
        <v>554</v>
      </c>
      <c r="D55" s="1" t="s">
        <v>30</v>
      </c>
      <c r="E55" s="3">
        <v>2022</v>
      </c>
      <c r="F55" s="1" t="s">
        <v>555</v>
      </c>
      <c r="G55" s="1" t="s">
        <v>32</v>
      </c>
      <c r="H55" s="1" t="s">
        <v>556</v>
      </c>
      <c r="I55" s="1">
        <v>16</v>
      </c>
      <c r="J55" s="1">
        <v>3</v>
      </c>
      <c r="K55" s="1">
        <v>0</v>
      </c>
      <c r="L55" s="1">
        <v>0</v>
      </c>
      <c r="M55" s="1" t="s">
        <v>49</v>
      </c>
      <c r="N55" s="1" t="s">
        <v>50</v>
      </c>
      <c r="O55" s="1" t="s">
        <v>51</v>
      </c>
      <c r="P55" s="1" t="s">
        <v>557</v>
      </c>
      <c r="Q55" s="1" t="s">
        <v>558</v>
      </c>
      <c r="R55" s="1">
        <v>23</v>
      </c>
      <c r="S55" s="1">
        <v>2</v>
      </c>
      <c r="T55" s="1" t="s">
        <v>559</v>
      </c>
      <c r="U55" s="1" t="str">
        <f>HYPERLINK("http://dx.doi.org/10.1080/14631369.2020.1785274","http://dx.doi.org/10.1080/14631369.2020.1785274")</f>
        <v>http://dx.doi.org/10.1080/14631369.2020.1785274</v>
      </c>
      <c r="V55" s="1">
        <v>17</v>
      </c>
      <c r="W55" s="1" t="s">
        <v>560</v>
      </c>
      <c r="X55" s="1" t="s">
        <v>130</v>
      </c>
      <c r="Y55" s="1" t="s">
        <v>560</v>
      </c>
      <c r="Z55" s="1" t="s">
        <v>39</v>
      </c>
      <c r="AA55" s="1" t="s">
        <v>39</v>
      </c>
    </row>
    <row r="56" spans="1:27" s="1" customFormat="1" ht="18.5" x14ac:dyDescent="0.45">
      <c r="A56" s="1" t="s">
        <v>411</v>
      </c>
      <c r="B56" s="1" t="s">
        <v>561</v>
      </c>
      <c r="C56" s="1" t="s">
        <v>413</v>
      </c>
      <c r="D56" s="1" t="s">
        <v>414</v>
      </c>
      <c r="E56" s="3">
        <v>2022</v>
      </c>
      <c r="F56" s="1" t="s">
        <v>415</v>
      </c>
      <c r="G56" s="1" t="s">
        <v>32</v>
      </c>
      <c r="H56" s="1" t="s">
        <v>416</v>
      </c>
      <c r="I56" s="1">
        <v>1</v>
      </c>
      <c r="J56" s="1">
        <v>0</v>
      </c>
      <c r="K56" s="1">
        <v>0</v>
      </c>
      <c r="L56" s="1">
        <v>0</v>
      </c>
      <c r="M56" s="1" t="s">
        <v>417</v>
      </c>
      <c r="N56" s="1" t="s">
        <v>418</v>
      </c>
      <c r="O56" s="1" t="s">
        <v>419</v>
      </c>
      <c r="P56" s="1" t="s">
        <v>420</v>
      </c>
      <c r="Q56" s="1" t="s">
        <v>39</v>
      </c>
      <c r="R56" s="1">
        <v>59</v>
      </c>
      <c r="S56" s="1">
        <v>2</v>
      </c>
      <c r="T56" s="1" t="s">
        <v>39</v>
      </c>
      <c r="U56" s="1" t="s">
        <v>39</v>
      </c>
      <c r="V56" s="1">
        <v>4</v>
      </c>
      <c r="W56" s="1" t="s">
        <v>421</v>
      </c>
      <c r="X56" s="1" t="s">
        <v>130</v>
      </c>
      <c r="Y56" s="1" t="s">
        <v>421</v>
      </c>
      <c r="Z56" s="1" t="s">
        <v>39</v>
      </c>
      <c r="AA56" s="1" t="s">
        <v>39</v>
      </c>
    </row>
    <row r="57" spans="1:27" s="1" customFormat="1" ht="18.5" x14ac:dyDescent="0.45">
      <c r="A57" s="1" t="s">
        <v>562</v>
      </c>
      <c r="B57" s="1" t="s">
        <v>563</v>
      </c>
      <c r="C57" s="1" t="s">
        <v>564</v>
      </c>
      <c r="D57" s="1" t="s">
        <v>30</v>
      </c>
      <c r="E57" s="3">
        <v>2022</v>
      </c>
      <c r="F57" s="1" t="s">
        <v>565</v>
      </c>
      <c r="G57" s="1" t="s">
        <v>32</v>
      </c>
      <c r="H57" s="1" t="s">
        <v>566</v>
      </c>
      <c r="I57" s="1">
        <v>42</v>
      </c>
      <c r="J57" s="1">
        <v>5</v>
      </c>
      <c r="K57" s="1">
        <v>2</v>
      </c>
      <c r="L57" s="1">
        <v>2</v>
      </c>
      <c r="M57" s="1" t="s">
        <v>567</v>
      </c>
      <c r="N57" s="1" t="s">
        <v>405</v>
      </c>
      <c r="O57" s="1" t="s">
        <v>568</v>
      </c>
      <c r="P57" s="1" t="s">
        <v>569</v>
      </c>
      <c r="Q57" s="1" t="s">
        <v>570</v>
      </c>
      <c r="R57" s="1">
        <v>2022</v>
      </c>
      <c r="S57" s="1" t="s">
        <v>39</v>
      </c>
      <c r="T57" s="1" t="s">
        <v>571</v>
      </c>
      <c r="U57" s="1" t="str">
        <f>HYPERLINK("http://dx.doi.org/10.1155/2022/1149724","http://dx.doi.org/10.1155/2022/1149724")</f>
        <v>http://dx.doi.org/10.1155/2022/1149724</v>
      </c>
      <c r="V57" s="1">
        <v>8</v>
      </c>
      <c r="W57" s="1" t="s">
        <v>572</v>
      </c>
      <c r="X57" s="1" t="s">
        <v>42</v>
      </c>
      <c r="Y57" s="1" t="s">
        <v>573</v>
      </c>
      <c r="Z57" s="1" t="s">
        <v>39</v>
      </c>
      <c r="AA57" s="1" t="s">
        <v>97</v>
      </c>
    </row>
    <row r="58" spans="1:27" s="1" customFormat="1" ht="18.5" x14ac:dyDescent="0.45">
      <c r="A58" s="1" t="s">
        <v>574</v>
      </c>
      <c r="B58" s="1" t="s">
        <v>575</v>
      </c>
      <c r="C58" s="1" t="s">
        <v>576</v>
      </c>
      <c r="D58" s="1" t="s">
        <v>30</v>
      </c>
      <c r="E58" s="3">
        <v>2022</v>
      </c>
      <c r="F58" s="1" t="s">
        <v>577</v>
      </c>
      <c r="G58" s="1" t="s">
        <v>61</v>
      </c>
      <c r="H58" s="1" t="s">
        <v>578</v>
      </c>
      <c r="I58" s="1">
        <v>61</v>
      </c>
      <c r="J58" s="1">
        <v>1</v>
      </c>
      <c r="K58" s="1">
        <v>2</v>
      </c>
      <c r="L58" s="1">
        <v>3</v>
      </c>
      <c r="M58" s="1" t="s">
        <v>147</v>
      </c>
      <c r="N58" s="1" t="s">
        <v>148</v>
      </c>
      <c r="O58" s="1" t="s">
        <v>149</v>
      </c>
      <c r="P58" s="1" t="s">
        <v>579</v>
      </c>
      <c r="Q58" s="1" t="s">
        <v>580</v>
      </c>
      <c r="R58" s="1">
        <v>26</v>
      </c>
      <c r="S58" s="1">
        <v>3</v>
      </c>
      <c r="T58" s="1" t="s">
        <v>581</v>
      </c>
      <c r="U58" s="1" t="str">
        <f>HYPERLINK("http://dx.doi.org/10.1177/0972262920984017","http://dx.doi.org/10.1177/0972262920984017")</f>
        <v>http://dx.doi.org/10.1177/0972262920984017</v>
      </c>
      <c r="V58" s="1">
        <v>11</v>
      </c>
      <c r="W58" s="1" t="s">
        <v>582</v>
      </c>
      <c r="X58" s="1" t="s">
        <v>130</v>
      </c>
      <c r="Y58" s="1" t="s">
        <v>376</v>
      </c>
      <c r="Z58" s="1" t="s">
        <v>39</v>
      </c>
      <c r="AA58" s="1" t="s">
        <v>39</v>
      </c>
    </row>
    <row r="59" spans="1:27" s="1" customFormat="1" ht="18.5" x14ac:dyDescent="0.45">
      <c r="A59" s="1" t="s">
        <v>583</v>
      </c>
      <c r="B59" s="1" t="s">
        <v>584</v>
      </c>
      <c r="C59" s="1" t="s">
        <v>585</v>
      </c>
      <c r="D59" s="1" t="s">
        <v>586</v>
      </c>
      <c r="E59" s="3">
        <v>2022</v>
      </c>
      <c r="F59" s="1" t="s">
        <v>587</v>
      </c>
      <c r="G59" s="1" t="s">
        <v>32</v>
      </c>
      <c r="H59" s="1" t="s">
        <v>588</v>
      </c>
      <c r="I59" s="1">
        <v>0</v>
      </c>
      <c r="J59" s="1">
        <v>0</v>
      </c>
      <c r="K59" s="1">
        <v>0</v>
      </c>
      <c r="L59" s="1">
        <v>0</v>
      </c>
      <c r="M59" s="1" t="s">
        <v>589</v>
      </c>
      <c r="N59" s="1" t="s">
        <v>50</v>
      </c>
      <c r="O59" s="1" t="s">
        <v>590</v>
      </c>
      <c r="P59" s="1" t="s">
        <v>39</v>
      </c>
      <c r="Q59" s="1" t="s">
        <v>39</v>
      </c>
      <c r="R59" s="1" t="s">
        <v>39</v>
      </c>
      <c r="S59" s="1" t="s">
        <v>39</v>
      </c>
      <c r="T59" s="1" t="s">
        <v>39</v>
      </c>
      <c r="U59" s="1" t="s">
        <v>39</v>
      </c>
      <c r="V59" s="1">
        <v>9</v>
      </c>
      <c r="W59" s="1" t="s">
        <v>591</v>
      </c>
      <c r="X59" s="1" t="s">
        <v>592</v>
      </c>
      <c r="Y59" s="1" t="s">
        <v>593</v>
      </c>
      <c r="Z59" s="1" t="s">
        <v>39</v>
      </c>
      <c r="AA59" s="1" t="s">
        <v>39</v>
      </c>
    </row>
    <row r="60" spans="1:27" s="1" customFormat="1" ht="18.5" x14ac:dyDescent="0.45">
      <c r="A60" s="1" t="s">
        <v>594</v>
      </c>
      <c r="B60" s="1" t="s">
        <v>595</v>
      </c>
      <c r="C60" s="1" t="s">
        <v>596</v>
      </c>
      <c r="D60" s="1" t="s">
        <v>30</v>
      </c>
      <c r="E60" s="3">
        <v>2022</v>
      </c>
      <c r="F60" s="1" t="s">
        <v>597</v>
      </c>
      <c r="G60" s="1" t="s">
        <v>32</v>
      </c>
      <c r="H60" s="1" t="s">
        <v>598</v>
      </c>
      <c r="I60" s="1">
        <v>70</v>
      </c>
      <c r="J60" s="1">
        <v>11</v>
      </c>
      <c r="K60" s="1">
        <v>4</v>
      </c>
      <c r="L60" s="1">
        <v>32</v>
      </c>
      <c r="M60" s="1" t="s">
        <v>49</v>
      </c>
      <c r="N60" s="1" t="s">
        <v>50</v>
      </c>
      <c r="O60" s="1" t="s">
        <v>51</v>
      </c>
      <c r="P60" s="1" t="s">
        <v>599</v>
      </c>
      <c r="Q60" s="1" t="s">
        <v>600</v>
      </c>
      <c r="R60" s="1">
        <v>56</v>
      </c>
      <c r="S60" s="1">
        <v>1</v>
      </c>
      <c r="T60" s="1" t="s">
        <v>601</v>
      </c>
      <c r="U60" s="1" t="str">
        <f>HYPERLINK("http://dx.doi.org/10.1080/00213624.2022.2019552","http://dx.doi.org/10.1080/00213624.2022.2019552")</f>
        <v>http://dx.doi.org/10.1080/00213624.2022.2019552</v>
      </c>
      <c r="V60" s="1">
        <v>16</v>
      </c>
      <c r="W60" s="1" t="s">
        <v>602</v>
      </c>
      <c r="X60" s="1" t="s">
        <v>480</v>
      </c>
      <c r="Y60" s="1" t="s">
        <v>376</v>
      </c>
      <c r="Z60" s="1" t="s">
        <v>39</v>
      </c>
      <c r="AA60" s="1" t="s">
        <v>39</v>
      </c>
    </row>
    <row r="61" spans="1:27" s="1" customFormat="1" ht="18.5" x14ac:dyDescent="0.45">
      <c r="A61" s="1" t="s">
        <v>583</v>
      </c>
      <c r="B61" s="1" t="s">
        <v>603</v>
      </c>
      <c r="C61" s="1" t="s">
        <v>585</v>
      </c>
      <c r="D61" s="1" t="s">
        <v>586</v>
      </c>
      <c r="E61" s="3">
        <v>2022</v>
      </c>
      <c r="F61" s="1" t="s">
        <v>587</v>
      </c>
      <c r="G61" s="1" t="s">
        <v>32</v>
      </c>
      <c r="H61" s="1" t="s">
        <v>588</v>
      </c>
      <c r="I61" s="1">
        <v>0</v>
      </c>
      <c r="J61" s="1">
        <v>0</v>
      </c>
      <c r="K61" s="1">
        <v>0</v>
      </c>
      <c r="L61" s="1">
        <v>0</v>
      </c>
      <c r="M61" s="1" t="s">
        <v>589</v>
      </c>
      <c r="N61" s="1" t="s">
        <v>50</v>
      </c>
      <c r="O61" s="1" t="s">
        <v>590</v>
      </c>
      <c r="P61" s="1" t="s">
        <v>39</v>
      </c>
      <c r="Q61" s="1" t="s">
        <v>39</v>
      </c>
      <c r="R61" s="1" t="s">
        <v>39</v>
      </c>
      <c r="S61" s="1" t="s">
        <v>39</v>
      </c>
      <c r="T61" s="1" t="s">
        <v>39</v>
      </c>
      <c r="U61" s="1" t="s">
        <v>39</v>
      </c>
      <c r="V61" s="1">
        <v>2</v>
      </c>
      <c r="W61" s="1" t="s">
        <v>591</v>
      </c>
      <c r="X61" s="1" t="s">
        <v>592</v>
      </c>
      <c r="Y61" s="1" t="s">
        <v>593</v>
      </c>
      <c r="Z61" s="1" t="s">
        <v>39</v>
      </c>
      <c r="AA61" s="1" t="s">
        <v>39</v>
      </c>
    </row>
    <row r="62" spans="1:27" s="1" customFormat="1" ht="18.5" x14ac:dyDescent="0.45">
      <c r="A62" s="1" t="s">
        <v>604</v>
      </c>
      <c r="B62" s="1" t="s">
        <v>605</v>
      </c>
      <c r="C62" s="1" t="s">
        <v>606</v>
      </c>
      <c r="D62" s="1" t="s">
        <v>401</v>
      </c>
      <c r="E62" s="3">
        <v>2022</v>
      </c>
      <c r="F62" s="1" t="s">
        <v>607</v>
      </c>
      <c r="G62" s="1" t="s">
        <v>61</v>
      </c>
      <c r="H62" s="1" t="s">
        <v>608</v>
      </c>
      <c r="I62" s="1">
        <v>109</v>
      </c>
      <c r="J62" s="1">
        <v>4</v>
      </c>
      <c r="K62" s="1">
        <v>0</v>
      </c>
      <c r="L62" s="1">
        <v>19</v>
      </c>
      <c r="M62" s="1" t="s">
        <v>609</v>
      </c>
      <c r="N62" s="1" t="s">
        <v>610</v>
      </c>
      <c r="O62" s="1" t="s">
        <v>611</v>
      </c>
      <c r="P62" s="1" t="s">
        <v>612</v>
      </c>
      <c r="Q62" s="1" t="s">
        <v>613</v>
      </c>
      <c r="R62" s="1">
        <v>115</v>
      </c>
      <c r="S62" s="1">
        <v>6</v>
      </c>
      <c r="T62" s="1" t="s">
        <v>614</v>
      </c>
      <c r="U62" s="1" t="str">
        <f>HYPERLINK("http://dx.doi.org/10.1093/aesa/saac013","http://dx.doi.org/10.1093/aesa/saac013")</f>
        <v>http://dx.doi.org/10.1093/aesa/saac013</v>
      </c>
      <c r="V62" s="1">
        <v>10</v>
      </c>
      <c r="W62" s="1" t="s">
        <v>615</v>
      </c>
      <c r="X62" s="1" t="s">
        <v>42</v>
      </c>
      <c r="Y62" s="1" t="s">
        <v>615</v>
      </c>
      <c r="Z62" s="1" t="s">
        <v>39</v>
      </c>
      <c r="AA62" s="1" t="s">
        <v>39</v>
      </c>
    </row>
    <row r="63" spans="1:27" s="1" customFormat="1" ht="18.5" x14ac:dyDescent="0.45">
      <c r="A63" s="1" t="s">
        <v>616</v>
      </c>
      <c r="B63" s="1" t="s">
        <v>617</v>
      </c>
      <c r="C63" s="1" t="s">
        <v>618</v>
      </c>
      <c r="D63" s="1" t="s">
        <v>30</v>
      </c>
      <c r="E63" s="3">
        <v>2022</v>
      </c>
      <c r="F63" s="1" t="s">
        <v>619</v>
      </c>
      <c r="G63" s="1" t="s">
        <v>32</v>
      </c>
      <c r="H63" s="1" t="s">
        <v>620</v>
      </c>
      <c r="I63" s="1">
        <v>42</v>
      </c>
      <c r="J63" s="1">
        <v>10</v>
      </c>
      <c r="K63" s="1">
        <v>2</v>
      </c>
      <c r="L63" s="1">
        <v>40</v>
      </c>
      <c r="M63" s="1" t="s">
        <v>621</v>
      </c>
      <c r="N63" s="1" t="s">
        <v>283</v>
      </c>
      <c r="O63" s="1" t="s">
        <v>622</v>
      </c>
      <c r="P63" s="1" t="s">
        <v>623</v>
      </c>
      <c r="Q63" s="1" t="s">
        <v>624</v>
      </c>
      <c r="R63" s="1">
        <v>32</v>
      </c>
      <c r="S63" s="1">
        <v>3</v>
      </c>
      <c r="T63" s="1" t="s">
        <v>625</v>
      </c>
      <c r="U63" s="1" t="str">
        <f>HYPERLINK("http://dx.doi.org/10.1007/s10895-022-02929-y","http://dx.doi.org/10.1007/s10895-022-02929-y")</f>
        <v>http://dx.doi.org/10.1007/s10895-022-02929-y</v>
      </c>
      <c r="V63" s="1">
        <v>13</v>
      </c>
      <c r="W63" s="1" t="s">
        <v>626</v>
      </c>
      <c r="X63" s="1" t="s">
        <v>42</v>
      </c>
      <c r="Y63" s="1" t="s">
        <v>198</v>
      </c>
      <c r="Z63" s="1">
        <v>35303237</v>
      </c>
      <c r="AA63" s="1" t="s">
        <v>39</v>
      </c>
    </row>
    <row r="64" spans="1:27" s="1" customFormat="1" ht="18.5" x14ac:dyDescent="0.45">
      <c r="A64" s="1" t="s">
        <v>627</v>
      </c>
      <c r="B64" s="1" t="s">
        <v>628</v>
      </c>
      <c r="C64" s="1" t="s">
        <v>629</v>
      </c>
      <c r="D64" s="1" t="s">
        <v>30</v>
      </c>
      <c r="E64" s="3">
        <v>2022</v>
      </c>
      <c r="F64" s="1" t="s">
        <v>630</v>
      </c>
      <c r="G64" s="1" t="s">
        <v>32</v>
      </c>
      <c r="H64" s="1" t="s">
        <v>631</v>
      </c>
      <c r="I64" s="1">
        <v>52</v>
      </c>
      <c r="J64" s="1">
        <v>1</v>
      </c>
      <c r="K64" s="1">
        <v>1</v>
      </c>
      <c r="L64" s="1">
        <v>8</v>
      </c>
      <c r="M64" s="1" t="s">
        <v>632</v>
      </c>
      <c r="N64" s="1" t="s">
        <v>633</v>
      </c>
      <c r="O64" s="1" t="s">
        <v>634</v>
      </c>
      <c r="P64" s="1" t="s">
        <v>635</v>
      </c>
      <c r="Q64" s="1" t="s">
        <v>636</v>
      </c>
      <c r="R64" s="1">
        <v>31</v>
      </c>
      <c r="S64" s="1">
        <v>1</v>
      </c>
      <c r="T64" s="1" t="s">
        <v>637</v>
      </c>
      <c r="U64" s="1" t="str">
        <f>HYPERLINK("http://dx.doi.org/10.1142/S0218863521500120","http://dx.doi.org/10.1142/S0218863521500120")</f>
        <v>http://dx.doi.org/10.1142/S0218863521500120</v>
      </c>
      <c r="V64" s="1">
        <v>12</v>
      </c>
      <c r="W64" s="1" t="s">
        <v>638</v>
      </c>
      <c r="X64" s="1" t="s">
        <v>42</v>
      </c>
      <c r="Y64" s="1" t="s">
        <v>639</v>
      </c>
      <c r="Z64" s="1" t="s">
        <v>39</v>
      </c>
      <c r="AA64" s="1" t="s">
        <v>39</v>
      </c>
    </row>
    <row r="65" spans="1:27" s="1" customFormat="1" ht="18.5" x14ac:dyDescent="0.45">
      <c r="A65" s="1" t="s">
        <v>640</v>
      </c>
      <c r="B65" s="1" t="s">
        <v>641</v>
      </c>
      <c r="C65" s="1" t="s">
        <v>262</v>
      </c>
      <c r="D65" s="1" t="s">
        <v>30</v>
      </c>
      <c r="E65" s="3">
        <v>2022</v>
      </c>
      <c r="F65" s="1" t="s">
        <v>642</v>
      </c>
      <c r="G65" s="1" t="s">
        <v>32</v>
      </c>
      <c r="H65" s="1" t="s">
        <v>643</v>
      </c>
      <c r="I65" s="1">
        <v>53</v>
      </c>
      <c r="J65" s="1">
        <v>0</v>
      </c>
      <c r="K65" s="1">
        <v>4</v>
      </c>
      <c r="L65" s="1">
        <v>9</v>
      </c>
      <c r="M65" s="1" t="s">
        <v>181</v>
      </c>
      <c r="N65" s="1" t="s">
        <v>148</v>
      </c>
      <c r="O65" s="1" t="s">
        <v>182</v>
      </c>
      <c r="P65" s="1" t="s">
        <v>266</v>
      </c>
      <c r="Q65" s="1" t="s">
        <v>267</v>
      </c>
      <c r="R65" s="1">
        <v>69</v>
      </c>
      <c r="S65" s="1">
        <v>1</v>
      </c>
      <c r="T65" s="1" t="s">
        <v>644</v>
      </c>
      <c r="U65" s="1" t="str">
        <f>HYPERLINK("http://dx.doi.org/10.56042/alis.v69i1.53801","http://dx.doi.org/10.56042/alis.v69i1.53801")</f>
        <v>http://dx.doi.org/10.56042/alis.v69i1.53801</v>
      </c>
      <c r="V65" s="1">
        <v>15</v>
      </c>
      <c r="W65" s="1" t="s">
        <v>269</v>
      </c>
      <c r="X65" s="1" t="s">
        <v>130</v>
      </c>
      <c r="Y65" s="1" t="s">
        <v>269</v>
      </c>
      <c r="Z65" s="1" t="s">
        <v>39</v>
      </c>
      <c r="AA65" s="1" t="s">
        <v>97</v>
      </c>
    </row>
    <row r="66" spans="1:27" s="1" customFormat="1" ht="18.5" x14ac:dyDescent="0.45">
      <c r="A66" s="1" t="s">
        <v>645</v>
      </c>
      <c r="B66" s="1" t="s">
        <v>646</v>
      </c>
      <c r="C66" s="1" t="s">
        <v>647</v>
      </c>
      <c r="D66" s="1" t="s">
        <v>30</v>
      </c>
      <c r="E66" s="3">
        <v>2022</v>
      </c>
      <c r="F66" s="1" t="s">
        <v>648</v>
      </c>
      <c r="G66" s="1" t="s">
        <v>32</v>
      </c>
      <c r="H66" s="1" t="s">
        <v>649</v>
      </c>
      <c r="I66" s="1">
        <v>110</v>
      </c>
      <c r="J66" s="1">
        <v>8</v>
      </c>
      <c r="K66" s="1">
        <v>0</v>
      </c>
      <c r="L66" s="1">
        <v>8</v>
      </c>
      <c r="M66" s="1" t="s">
        <v>650</v>
      </c>
      <c r="N66" s="1" t="s">
        <v>651</v>
      </c>
      <c r="O66" s="1" t="s">
        <v>652</v>
      </c>
      <c r="P66" s="1" t="s">
        <v>653</v>
      </c>
      <c r="Q66" s="1" t="s">
        <v>654</v>
      </c>
      <c r="R66" s="1">
        <v>46</v>
      </c>
      <c r="S66" s="1">
        <v>7</v>
      </c>
      <c r="T66" s="1" t="s">
        <v>655</v>
      </c>
      <c r="U66" s="1" t="str">
        <f>HYPERLINK("http://dx.doi.org/10.1039/d1nj06007d","http://dx.doi.org/10.1039/d1nj06007d")</f>
        <v>http://dx.doi.org/10.1039/d1nj06007d</v>
      </c>
      <c r="V66" s="1">
        <v>12</v>
      </c>
      <c r="W66" s="1" t="s">
        <v>656</v>
      </c>
      <c r="X66" s="1" t="s">
        <v>42</v>
      </c>
      <c r="Y66" s="1" t="s">
        <v>657</v>
      </c>
      <c r="Z66" s="1" t="s">
        <v>39</v>
      </c>
      <c r="AA66" s="1" t="s">
        <v>39</v>
      </c>
    </row>
    <row r="67" spans="1:27" s="1" customFormat="1" ht="18.5" x14ac:dyDescent="0.45">
      <c r="A67" s="1" t="s">
        <v>583</v>
      </c>
      <c r="B67" s="1" t="s">
        <v>658</v>
      </c>
      <c r="C67" s="1" t="s">
        <v>585</v>
      </c>
      <c r="D67" s="1" t="s">
        <v>586</v>
      </c>
      <c r="E67" s="3">
        <v>2022</v>
      </c>
      <c r="F67" s="1" t="s">
        <v>587</v>
      </c>
      <c r="G67" s="1" t="s">
        <v>32</v>
      </c>
      <c r="H67" s="1" t="s">
        <v>588</v>
      </c>
      <c r="I67" s="1">
        <v>0</v>
      </c>
      <c r="J67" s="1">
        <v>0</v>
      </c>
      <c r="K67" s="1">
        <v>0</v>
      </c>
      <c r="L67" s="1">
        <v>0</v>
      </c>
      <c r="M67" s="1" t="s">
        <v>589</v>
      </c>
      <c r="N67" s="1" t="s">
        <v>50</v>
      </c>
      <c r="O67" s="1" t="s">
        <v>590</v>
      </c>
      <c r="P67" s="1" t="s">
        <v>39</v>
      </c>
      <c r="Q67" s="1" t="s">
        <v>39</v>
      </c>
      <c r="R67" s="1" t="s">
        <v>39</v>
      </c>
      <c r="S67" s="1" t="s">
        <v>39</v>
      </c>
      <c r="T67" s="1" t="s">
        <v>39</v>
      </c>
      <c r="U67" s="1" t="s">
        <v>39</v>
      </c>
      <c r="V67" s="1">
        <v>12</v>
      </c>
      <c r="W67" s="1" t="s">
        <v>591</v>
      </c>
      <c r="X67" s="1" t="s">
        <v>592</v>
      </c>
      <c r="Y67" s="1" t="s">
        <v>593</v>
      </c>
      <c r="Z67" s="1" t="s">
        <v>39</v>
      </c>
      <c r="AA67" s="1" t="s">
        <v>39</v>
      </c>
    </row>
    <row r="68" spans="1:27" s="1" customFormat="1" ht="18.5" x14ac:dyDescent="0.45">
      <c r="A68" s="1" t="s">
        <v>583</v>
      </c>
      <c r="B68" s="1" t="s">
        <v>659</v>
      </c>
      <c r="C68" s="1" t="s">
        <v>585</v>
      </c>
      <c r="D68" s="1" t="s">
        <v>660</v>
      </c>
      <c r="E68" s="3">
        <v>2022</v>
      </c>
      <c r="F68" s="1" t="s">
        <v>587</v>
      </c>
      <c r="G68" s="1" t="s">
        <v>32</v>
      </c>
      <c r="H68" s="1" t="s">
        <v>588</v>
      </c>
      <c r="I68" s="1">
        <v>0</v>
      </c>
      <c r="J68" s="1">
        <v>0</v>
      </c>
      <c r="K68" s="1">
        <v>0</v>
      </c>
      <c r="L68" s="1">
        <v>0</v>
      </c>
      <c r="M68" s="1" t="s">
        <v>589</v>
      </c>
      <c r="N68" s="1" t="s">
        <v>50</v>
      </c>
      <c r="O68" s="1" t="s">
        <v>590</v>
      </c>
      <c r="P68" s="1" t="s">
        <v>39</v>
      </c>
      <c r="Q68" s="1" t="s">
        <v>39</v>
      </c>
      <c r="R68" s="1" t="s">
        <v>39</v>
      </c>
      <c r="S68" s="1" t="s">
        <v>39</v>
      </c>
      <c r="T68" s="1" t="s">
        <v>39</v>
      </c>
      <c r="U68" s="1" t="s">
        <v>39</v>
      </c>
      <c r="V68" s="1">
        <v>30</v>
      </c>
      <c r="W68" s="1" t="s">
        <v>591</v>
      </c>
      <c r="X68" s="1" t="s">
        <v>592</v>
      </c>
      <c r="Y68" s="1" t="s">
        <v>593</v>
      </c>
      <c r="Z68" s="1" t="s">
        <v>39</v>
      </c>
      <c r="AA68" s="1" t="s">
        <v>39</v>
      </c>
    </row>
    <row r="69" spans="1:27" s="1" customFormat="1" ht="18.5" x14ac:dyDescent="0.45">
      <c r="A69" s="1" t="s">
        <v>661</v>
      </c>
      <c r="B69" s="1" t="s">
        <v>662</v>
      </c>
      <c r="C69" s="1" t="s">
        <v>73</v>
      </c>
      <c r="D69" s="1" t="s">
        <v>30</v>
      </c>
      <c r="E69" s="3">
        <v>2022</v>
      </c>
      <c r="F69" s="1" t="s">
        <v>663</v>
      </c>
      <c r="G69" s="1" t="s">
        <v>32</v>
      </c>
      <c r="H69" s="1" t="s">
        <v>509</v>
      </c>
      <c r="I69" s="1">
        <v>35</v>
      </c>
      <c r="J69" s="1">
        <v>15</v>
      </c>
      <c r="K69" s="1">
        <v>1</v>
      </c>
      <c r="L69" s="1">
        <v>3</v>
      </c>
      <c r="M69" s="1" t="s">
        <v>76</v>
      </c>
      <c r="N69" s="1" t="s">
        <v>77</v>
      </c>
      <c r="O69" s="1" t="s">
        <v>78</v>
      </c>
      <c r="P69" s="1" t="s">
        <v>79</v>
      </c>
      <c r="Q69" s="1" t="s">
        <v>80</v>
      </c>
      <c r="R69" s="1">
        <v>41</v>
      </c>
      <c r="S69" s="1">
        <v>6</v>
      </c>
      <c r="T69" s="1" t="s">
        <v>664</v>
      </c>
      <c r="U69" s="1" t="str">
        <f>HYPERLINK("http://dx.doi.org/10.1007/s40314-022-01987-z","http://dx.doi.org/10.1007/s40314-022-01987-z")</f>
        <v>http://dx.doi.org/10.1007/s40314-022-01987-z</v>
      </c>
      <c r="V69" s="1">
        <v>35</v>
      </c>
      <c r="W69" s="1" t="s">
        <v>82</v>
      </c>
      <c r="X69" s="1" t="s">
        <v>42</v>
      </c>
      <c r="Y69" s="1" t="s">
        <v>83</v>
      </c>
      <c r="Z69" s="1" t="s">
        <v>39</v>
      </c>
      <c r="AA69" s="1" t="s">
        <v>39</v>
      </c>
    </row>
    <row r="70" spans="1:27" s="1" customFormat="1" ht="18.5" x14ac:dyDescent="0.45">
      <c r="A70" s="1" t="s">
        <v>665</v>
      </c>
      <c r="B70" s="1" t="s">
        <v>666</v>
      </c>
      <c r="C70" s="1" t="s">
        <v>667</v>
      </c>
      <c r="D70" s="1" t="s">
        <v>30</v>
      </c>
      <c r="E70" s="3">
        <v>2022</v>
      </c>
      <c r="F70" s="1" t="s">
        <v>668</v>
      </c>
      <c r="G70" s="1" t="s">
        <v>32</v>
      </c>
      <c r="H70" s="1" t="s">
        <v>669</v>
      </c>
      <c r="I70" s="1">
        <v>44</v>
      </c>
      <c r="J70" s="1">
        <v>8</v>
      </c>
      <c r="K70" s="1">
        <v>0</v>
      </c>
      <c r="L70" s="1">
        <v>2</v>
      </c>
      <c r="M70" s="1" t="s">
        <v>404</v>
      </c>
      <c r="N70" s="1" t="s">
        <v>405</v>
      </c>
      <c r="O70" s="1" t="s">
        <v>406</v>
      </c>
      <c r="P70" s="1" t="s">
        <v>670</v>
      </c>
      <c r="Q70" s="1" t="s">
        <v>671</v>
      </c>
      <c r="R70" s="1">
        <v>7</v>
      </c>
      <c r="S70" s="1">
        <v>1</v>
      </c>
      <c r="T70" s="1" t="s">
        <v>672</v>
      </c>
      <c r="U70" s="1" t="str">
        <f>HYPERLINK("http://dx.doi.org/10.1007/s41066-020-00248-w","http://dx.doi.org/10.1007/s41066-020-00248-w")</f>
        <v>http://dx.doi.org/10.1007/s41066-020-00248-w</v>
      </c>
      <c r="V70" s="1">
        <v>9</v>
      </c>
      <c r="W70" s="1" t="s">
        <v>673</v>
      </c>
      <c r="X70" s="1" t="s">
        <v>130</v>
      </c>
      <c r="Y70" s="1" t="s">
        <v>245</v>
      </c>
      <c r="Z70" s="1" t="s">
        <v>39</v>
      </c>
      <c r="AA70" s="1" t="s">
        <v>39</v>
      </c>
    </row>
    <row r="71" spans="1:27" s="1" customFormat="1" ht="18.5" x14ac:dyDescent="0.45">
      <c r="A71" s="1" t="s">
        <v>583</v>
      </c>
      <c r="B71" s="1" t="s">
        <v>674</v>
      </c>
      <c r="C71" s="1" t="s">
        <v>585</v>
      </c>
      <c r="D71" s="1" t="s">
        <v>660</v>
      </c>
      <c r="E71" s="3">
        <v>2022</v>
      </c>
      <c r="F71" s="1" t="s">
        <v>587</v>
      </c>
      <c r="G71" s="1" t="s">
        <v>32</v>
      </c>
      <c r="H71" s="1" t="s">
        <v>588</v>
      </c>
      <c r="I71" s="1">
        <v>0</v>
      </c>
      <c r="J71" s="1">
        <v>0</v>
      </c>
      <c r="K71" s="1">
        <v>0</v>
      </c>
      <c r="L71" s="1">
        <v>0</v>
      </c>
      <c r="M71" s="1" t="s">
        <v>589</v>
      </c>
      <c r="N71" s="1" t="s">
        <v>50</v>
      </c>
      <c r="O71" s="1" t="s">
        <v>590</v>
      </c>
      <c r="P71" s="1" t="s">
        <v>39</v>
      </c>
      <c r="Q71" s="1" t="s">
        <v>39</v>
      </c>
      <c r="R71" s="1" t="s">
        <v>39</v>
      </c>
      <c r="S71" s="1" t="s">
        <v>39</v>
      </c>
      <c r="T71" s="1" t="s">
        <v>39</v>
      </c>
      <c r="U71" s="1" t="s">
        <v>39</v>
      </c>
      <c r="V71" s="1">
        <v>11</v>
      </c>
      <c r="W71" s="1" t="s">
        <v>591</v>
      </c>
      <c r="X71" s="1" t="s">
        <v>592</v>
      </c>
      <c r="Y71" s="1" t="s">
        <v>593</v>
      </c>
      <c r="Z71" s="1" t="s">
        <v>39</v>
      </c>
      <c r="AA71" s="1" t="s">
        <v>39</v>
      </c>
    </row>
    <row r="72" spans="1:27" s="1" customFormat="1" ht="18.5" x14ac:dyDescent="0.45">
      <c r="A72" s="1" t="s">
        <v>675</v>
      </c>
      <c r="B72" s="1" t="s">
        <v>676</v>
      </c>
      <c r="C72" s="1" t="s">
        <v>677</v>
      </c>
      <c r="D72" s="1" t="s">
        <v>30</v>
      </c>
      <c r="E72" s="3">
        <v>2022</v>
      </c>
      <c r="F72" s="1" t="s">
        <v>678</v>
      </c>
      <c r="G72" s="1" t="s">
        <v>32</v>
      </c>
      <c r="H72" s="1" t="s">
        <v>679</v>
      </c>
      <c r="I72" s="1">
        <v>42</v>
      </c>
      <c r="J72" s="1">
        <v>7</v>
      </c>
      <c r="K72" s="1">
        <v>4</v>
      </c>
      <c r="L72" s="1">
        <v>5</v>
      </c>
      <c r="M72" s="1" t="s">
        <v>63</v>
      </c>
      <c r="N72" s="1" t="s">
        <v>64</v>
      </c>
      <c r="O72" s="1" t="s">
        <v>65</v>
      </c>
      <c r="P72" s="1" t="s">
        <v>680</v>
      </c>
      <c r="Q72" s="1" t="s">
        <v>681</v>
      </c>
      <c r="R72" s="1">
        <v>321</v>
      </c>
      <c r="S72" s="1" t="s">
        <v>39</v>
      </c>
      <c r="T72" s="1" t="s">
        <v>682</v>
      </c>
      <c r="U72" s="1" t="str">
        <f>HYPERLINK("http://dx.doi.org/10.1016/j.virusres.2022.198904","http://dx.doi.org/10.1016/j.virusres.2022.198904")</f>
        <v>http://dx.doi.org/10.1016/j.virusres.2022.198904</v>
      </c>
      <c r="V72" s="1">
        <v>8</v>
      </c>
      <c r="W72" s="1" t="s">
        <v>683</v>
      </c>
      <c r="X72" s="1" t="s">
        <v>42</v>
      </c>
      <c r="Y72" s="1" t="s">
        <v>683</v>
      </c>
      <c r="Z72" s="1">
        <v>36044930</v>
      </c>
      <c r="AA72" s="1" t="s">
        <v>39</v>
      </c>
    </row>
    <row r="73" spans="1:27" s="1" customFormat="1" ht="18.5" x14ac:dyDescent="0.45">
      <c r="A73" s="1" t="s">
        <v>684</v>
      </c>
      <c r="B73" s="1" t="s">
        <v>685</v>
      </c>
      <c r="C73" s="1" t="s">
        <v>686</v>
      </c>
      <c r="D73" s="1" t="s">
        <v>30</v>
      </c>
      <c r="E73" s="3">
        <v>2022</v>
      </c>
      <c r="F73" s="1" t="s">
        <v>687</v>
      </c>
      <c r="G73" s="1" t="s">
        <v>61</v>
      </c>
      <c r="H73" s="1" t="s">
        <v>688</v>
      </c>
      <c r="I73" s="1">
        <v>32</v>
      </c>
      <c r="J73" s="1">
        <v>1</v>
      </c>
      <c r="K73" s="1">
        <v>0</v>
      </c>
      <c r="L73" s="1">
        <v>1</v>
      </c>
      <c r="M73" s="1" t="s">
        <v>689</v>
      </c>
      <c r="N73" s="1" t="s">
        <v>690</v>
      </c>
      <c r="O73" s="1" t="s">
        <v>691</v>
      </c>
      <c r="P73" s="1" t="s">
        <v>692</v>
      </c>
      <c r="Q73" s="1" t="s">
        <v>693</v>
      </c>
      <c r="R73" s="1">
        <v>8</v>
      </c>
      <c r="S73" s="1">
        <v>4</v>
      </c>
      <c r="T73" s="1" t="s">
        <v>694</v>
      </c>
      <c r="U73" s="1" t="str">
        <f>HYPERLINK("http://dx.doi.org/10.1007/s40899-022-00699-w","http://dx.doi.org/10.1007/s40899-022-00699-w")</f>
        <v>http://dx.doi.org/10.1007/s40899-022-00699-w</v>
      </c>
      <c r="V73" s="1">
        <v>13</v>
      </c>
      <c r="W73" s="1" t="s">
        <v>235</v>
      </c>
      <c r="X73" s="1" t="s">
        <v>130</v>
      </c>
      <c r="Y73" s="1" t="s">
        <v>235</v>
      </c>
      <c r="Z73" s="1" t="s">
        <v>39</v>
      </c>
      <c r="AA73" s="1" t="s">
        <v>39</v>
      </c>
    </row>
    <row r="74" spans="1:27" s="1" customFormat="1" ht="18.5" x14ac:dyDescent="0.45">
      <c r="A74" s="1" t="s">
        <v>695</v>
      </c>
      <c r="B74" s="1" t="s">
        <v>696</v>
      </c>
      <c r="C74" s="1" t="s">
        <v>697</v>
      </c>
      <c r="D74" s="1" t="s">
        <v>30</v>
      </c>
      <c r="E74" s="3">
        <v>2022</v>
      </c>
      <c r="F74" s="1" t="s">
        <v>698</v>
      </c>
      <c r="G74" s="1" t="s">
        <v>32</v>
      </c>
      <c r="H74" s="1" t="s">
        <v>75</v>
      </c>
      <c r="I74" s="1">
        <v>65</v>
      </c>
      <c r="J74" s="1">
        <v>36</v>
      </c>
      <c r="K74" s="1">
        <v>6</v>
      </c>
      <c r="L74" s="1">
        <v>74</v>
      </c>
      <c r="M74" s="1" t="s">
        <v>282</v>
      </c>
      <c r="N74" s="1" t="s">
        <v>283</v>
      </c>
      <c r="O74" s="1" t="s">
        <v>284</v>
      </c>
      <c r="P74" s="1" t="s">
        <v>699</v>
      </c>
      <c r="Q74" s="1" t="s">
        <v>700</v>
      </c>
      <c r="R74" s="1">
        <v>82</v>
      </c>
      <c r="S74" s="1" t="s">
        <v>39</v>
      </c>
      <c r="T74" s="1" t="s">
        <v>701</v>
      </c>
      <c r="U74" s="1" t="str">
        <f>HYPERLINK("http://dx.doi.org/10.1016/j.seps.2022.101232","http://dx.doi.org/10.1016/j.seps.2022.101232")</f>
        <v>http://dx.doi.org/10.1016/j.seps.2022.101232</v>
      </c>
      <c r="V74" s="1">
        <v>17</v>
      </c>
      <c r="W74" s="1" t="s">
        <v>702</v>
      </c>
      <c r="X74" s="1" t="s">
        <v>362</v>
      </c>
      <c r="Y74" s="1" t="s">
        <v>703</v>
      </c>
      <c r="Z74" s="1" t="s">
        <v>39</v>
      </c>
      <c r="AA74" s="1" t="s">
        <v>39</v>
      </c>
    </row>
    <row r="75" spans="1:27" s="1" customFormat="1" ht="18.5" x14ac:dyDescent="0.45">
      <c r="A75" s="1" t="s">
        <v>583</v>
      </c>
      <c r="B75" s="1" t="s">
        <v>704</v>
      </c>
      <c r="C75" s="1" t="s">
        <v>585</v>
      </c>
      <c r="D75" s="1" t="s">
        <v>660</v>
      </c>
      <c r="E75" s="3">
        <v>2022</v>
      </c>
      <c r="F75" s="1" t="s">
        <v>587</v>
      </c>
      <c r="G75" s="1" t="s">
        <v>32</v>
      </c>
      <c r="H75" s="1" t="s">
        <v>588</v>
      </c>
      <c r="I75" s="1">
        <v>0</v>
      </c>
      <c r="J75" s="1">
        <v>0</v>
      </c>
      <c r="K75" s="1">
        <v>0</v>
      </c>
      <c r="L75" s="1">
        <v>0</v>
      </c>
      <c r="M75" s="1" t="s">
        <v>589</v>
      </c>
      <c r="N75" s="1" t="s">
        <v>50</v>
      </c>
      <c r="O75" s="1" t="s">
        <v>590</v>
      </c>
      <c r="P75" s="1" t="s">
        <v>39</v>
      </c>
      <c r="Q75" s="1" t="s">
        <v>39</v>
      </c>
      <c r="R75" s="1" t="s">
        <v>39</v>
      </c>
      <c r="S75" s="1" t="s">
        <v>39</v>
      </c>
      <c r="T75" s="1" t="s">
        <v>39</v>
      </c>
      <c r="U75" s="1" t="s">
        <v>39</v>
      </c>
      <c r="V75" s="1">
        <v>14</v>
      </c>
      <c r="W75" s="1" t="s">
        <v>591</v>
      </c>
      <c r="X75" s="1" t="s">
        <v>592</v>
      </c>
      <c r="Y75" s="1" t="s">
        <v>593</v>
      </c>
      <c r="Z75" s="1" t="s">
        <v>39</v>
      </c>
      <c r="AA75" s="1" t="s">
        <v>39</v>
      </c>
    </row>
    <row r="76" spans="1:27" s="1" customFormat="1" ht="18.5" x14ac:dyDescent="0.45">
      <c r="A76" s="1" t="s">
        <v>583</v>
      </c>
      <c r="B76" s="1" t="s">
        <v>705</v>
      </c>
      <c r="C76" s="1" t="s">
        <v>585</v>
      </c>
      <c r="D76" s="1" t="s">
        <v>660</v>
      </c>
      <c r="E76" s="3">
        <v>2022</v>
      </c>
      <c r="F76" s="1" t="s">
        <v>587</v>
      </c>
      <c r="G76" s="1" t="s">
        <v>32</v>
      </c>
      <c r="H76" s="1" t="s">
        <v>588</v>
      </c>
      <c r="I76" s="1">
        <v>0</v>
      </c>
      <c r="J76" s="1">
        <v>0</v>
      </c>
      <c r="K76" s="1">
        <v>0</v>
      </c>
      <c r="L76" s="1">
        <v>0</v>
      </c>
      <c r="M76" s="1" t="s">
        <v>589</v>
      </c>
      <c r="N76" s="1" t="s">
        <v>50</v>
      </c>
      <c r="O76" s="1" t="s">
        <v>590</v>
      </c>
      <c r="P76" s="1" t="s">
        <v>39</v>
      </c>
      <c r="Q76" s="1" t="s">
        <v>39</v>
      </c>
      <c r="R76" s="1" t="s">
        <v>39</v>
      </c>
      <c r="S76" s="1" t="s">
        <v>39</v>
      </c>
      <c r="T76" s="1" t="s">
        <v>39</v>
      </c>
      <c r="U76" s="1" t="s">
        <v>39</v>
      </c>
      <c r="V76" s="1">
        <v>23</v>
      </c>
      <c r="W76" s="1" t="s">
        <v>591</v>
      </c>
      <c r="X76" s="1" t="s">
        <v>592</v>
      </c>
      <c r="Y76" s="1" t="s">
        <v>593</v>
      </c>
      <c r="Z76" s="1" t="s">
        <v>39</v>
      </c>
      <c r="AA76" s="1" t="s">
        <v>39</v>
      </c>
    </row>
    <row r="77" spans="1:27" s="1" customFormat="1" ht="18.5" x14ac:dyDescent="0.45">
      <c r="A77" s="1" t="s">
        <v>706</v>
      </c>
      <c r="B77" s="1" t="s">
        <v>707</v>
      </c>
      <c r="C77" s="1" t="s">
        <v>708</v>
      </c>
      <c r="D77" s="1" t="s">
        <v>30</v>
      </c>
      <c r="E77" s="3">
        <v>2022</v>
      </c>
      <c r="F77" s="1" t="s">
        <v>709</v>
      </c>
      <c r="G77" s="1" t="s">
        <v>32</v>
      </c>
      <c r="H77" s="1" t="s">
        <v>710</v>
      </c>
      <c r="I77" s="1">
        <v>165</v>
      </c>
      <c r="J77" s="1">
        <v>119</v>
      </c>
      <c r="K77" s="1">
        <v>2</v>
      </c>
      <c r="L77" s="1">
        <v>3</v>
      </c>
      <c r="M77" s="1" t="s">
        <v>63</v>
      </c>
      <c r="N77" s="1" t="s">
        <v>64</v>
      </c>
      <c r="O77" s="1" t="s">
        <v>65</v>
      </c>
      <c r="P77" s="1" t="s">
        <v>711</v>
      </c>
      <c r="Q77" s="1" t="s">
        <v>39</v>
      </c>
      <c r="R77" s="1">
        <v>2</v>
      </c>
      <c r="S77" s="1">
        <v>2</v>
      </c>
      <c r="T77" s="1" t="s">
        <v>712</v>
      </c>
      <c r="U77" s="1" t="str">
        <f>HYPERLINK("http://dx.doi.org/10.1016/j.afres.2022.100185","http://dx.doi.org/10.1016/j.afres.2022.100185")</f>
        <v>http://dx.doi.org/10.1016/j.afres.2022.100185</v>
      </c>
      <c r="V77" s="1">
        <v>17</v>
      </c>
      <c r="W77" s="1" t="s">
        <v>713</v>
      </c>
      <c r="X77" s="1" t="s">
        <v>130</v>
      </c>
      <c r="Y77" s="1" t="s">
        <v>713</v>
      </c>
      <c r="Z77" s="1" t="s">
        <v>39</v>
      </c>
      <c r="AA77" s="1" t="s">
        <v>39</v>
      </c>
    </row>
    <row r="78" spans="1:27" s="1" customFormat="1" ht="18.5" x14ac:dyDescent="0.45">
      <c r="A78" s="1" t="s">
        <v>714</v>
      </c>
      <c r="B78" s="1" t="s">
        <v>715</v>
      </c>
      <c r="C78" s="1" t="s">
        <v>716</v>
      </c>
      <c r="D78" s="1" t="s">
        <v>30</v>
      </c>
      <c r="E78" s="3">
        <v>2022</v>
      </c>
      <c r="F78" s="1" t="s">
        <v>717</v>
      </c>
      <c r="G78" s="1" t="s">
        <v>32</v>
      </c>
      <c r="H78" s="1" t="s">
        <v>718</v>
      </c>
      <c r="I78" s="1">
        <v>78</v>
      </c>
      <c r="J78" s="1">
        <v>3</v>
      </c>
      <c r="K78" s="1">
        <v>4</v>
      </c>
      <c r="L78" s="1">
        <v>13</v>
      </c>
      <c r="M78" s="1" t="s">
        <v>719</v>
      </c>
      <c r="N78" s="1" t="s">
        <v>720</v>
      </c>
      <c r="O78" s="1" t="s">
        <v>721</v>
      </c>
      <c r="P78" s="1" t="s">
        <v>722</v>
      </c>
      <c r="Q78" s="1" t="s">
        <v>39</v>
      </c>
      <c r="R78" s="1">
        <v>30</v>
      </c>
      <c r="S78" s="1">
        <v>4</v>
      </c>
      <c r="T78" s="1" t="s">
        <v>723</v>
      </c>
      <c r="U78" s="1" t="str">
        <f>HYPERLINK("http://dx.doi.org/10.53908/NMMR.300404","http://dx.doi.org/10.53908/NMMR.300404")</f>
        <v>http://dx.doi.org/10.53908/NMMR.300404</v>
      </c>
      <c r="V78" s="1">
        <v>26</v>
      </c>
      <c r="W78" s="1" t="s">
        <v>375</v>
      </c>
      <c r="X78" s="1" t="s">
        <v>130</v>
      </c>
      <c r="Y78" s="1" t="s">
        <v>376</v>
      </c>
      <c r="Z78" s="1" t="s">
        <v>39</v>
      </c>
      <c r="AA78" s="1" t="s">
        <v>724</v>
      </c>
    </row>
    <row r="79" spans="1:27" s="1" customFormat="1" ht="18.5" x14ac:dyDescent="0.45">
      <c r="A79" s="1" t="s">
        <v>725</v>
      </c>
      <c r="B79" s="1" t="s">
        <v>726</v>
      </c>
      <c r="C79" s="1" t="s">
        <v>727</v>
      </c>
      <c r="D79" s="1" t="s">
        <v>490</v>
      </c>
      <c r="E79" s="3">
        <v>2022</v>
      </c>
      <c r="F79" s="1" t="s">
        <v>728</v>
      </c>
      <c r="G79" s="1" t="s">
        <v>32</v>
      </c>
      <c r="H79" s="1" t="s">
        <v>729</v>
      </c>
      <c r="I79" s="1">
        <v>75</v>
      </c>
      <c r="J79" s="1">
        <v>8</v>
      </c>
      <c r="K79" s="1">
        <v>0</v>
      </c>
      <c r="L79" s="1">
        <v>19</v>
      </c>
      <c r="M79" s="1" t="s">
        <v>330</v>
      </c>
      <c r="N79" s="1" t="s">
        <v>331</v>
      </c>
      <c r="O79" s="1" t="s">
        <v>332</v>
      </c>
      <c r="P79" s="1" t="s">
        <v>730</v>
      </c>
      <c r="Q79" s="1" t="s">
        <v>39</v>
      </c>
      <c r="R79" s="1" t="s">
        <v>39</v>
      </c>
      <c r="S79" s="1" t="s">
        <v>39</v>
      </c>
      <c r="T79" s="1" t="s">
        <v>731</v>
      </c>
      <c r="U79" s="1" t="str">
        <f>HYPERLINK("http://dx.doi.org/10.1021/acssuschemeng.2c04640","http://dx.doi.org/10.1021/acssuschemeng.2c04640")</f>
        <v>http://dx.doi.org/10.1021/acssuschemeng.2c04640</v>
      </c>
      <c r="V79" s="1">
        <v>13</v>
      </c>
      <c r="W79" s="1" t="s">
        <v>732</v>
      </c>
      <c r="X79" s="1" t="s">
        <v>42</v>
      </c>
      <c r="Y79" s="1" t="s">
        <v>733</v>
      </c>
      <c r="Z79" s="1" t="s">
        <v>39</v>
      </c>
      <c r="AA79" s="1" t="s">
        <v>39</v>
      </c>
    </row>
    <row r="80" spans="1:27" s="1" customFormat="1" ht="18.5" x14ac:dyDescent="0.45">
      <c r="A80" s="1" t="s">
        <v>734</v>
      </c>
      <c r="B80" s="1" t="s">
        <v>735</v>
      </c>
      <c r="C80" s="1" t="s">
        <v>736</v>
      </c>
      <c r="D80" s="1" t="s">
        <v>737</v>
      </c>
      <c r="E80" s="3">
        <v>2022</v>
      </c>
      <c r="F80" s="1" t="s">
        <v>738</v>
      </c>
      <c r="G80" s="1" t="s">
        <v>32</v>
      </c>
      <c r="H80" s="1" t="s">
        <v>739</v>
      </c>
      <c r="I80" s="1">
        <v>28</v>
      </c>
      <c r="J80" s="1">
        <v>3</v>
      </c>
      <c r="K80" s="1">
        <v>0</v>
      </c>
      <c r="L80" s="1">
        <v>1</v>
      </c>
      <c r="M80" s="1" t="s">
        <v>567</v>
      </c>
      <c r="N80" s="1" t="s">
        <v>405</v>
      </c>
      <c r="O80" s="1" t="s">
        <v>568</v>
      </c>
      <c r="P80" s="1" t="s">
        <v>740</v>
      </c>
      <c r="Q80" s="1" t="s">
        <v>741</v>
      </c>
      <c r="R80" s="1">
        <v>2022</v>
      </c>
      <c r="S80" s="1" t="s">
        <v>39</v>
      </c>
      <c r="T80" s="1" t="s">
        <v>742</v>
      </c>
      <c r="U80" s="1" t="str">
        <f>HYPERLINK("http://dx.doi.org/10.1155/2022/2392109","http://dx.doi.org/10.1155/2022/2392109")</f>
        <v>http://dx.doi.org/10.1155/2022/2392109</v>
      </c>
      <c r="V80" s="1">
        <v>11</v>
      </c>
      <c r="W80" s="1" t="s">
        <v>656</v>
      </c>
      <c r="X80" s="1" t="s">
        <v>42</v>
      </c>
      <c r="Y80" s="1" t="s">
        <v>657</v>
      </c>
      <c r="Z80" s="1" t="s">
        <v>39</v>
      </c>
      <c r="AA80" s="1" t="s">
        <v>97</v>
      </c>
    </row>
    <row r="81" spans="1:27" s="1" customFormat="1" ht="18.5" x14ac:dyDescent="0.45">
      <c r="A81" s="1" t="s">
        <v>583</v>
      </c>
      <c r="B81" s="1" t="s">
        <v>743</v>
      </c>
      <c r="C81" s="1" t="s">
        <v>585</v>
      </c>
      <c r="D81" s="1" t="s">
        <v>660</v>
      </c>
      <c r="E81" s="3">
        <v>2022</v>
      </c>
      <c r="F81" s="1" t="s">
        <v>587</v>
      </c>
      <c r="G81" s="1" t="s">
        <v>32</v>
      </c>
      <c r="H81" s="1" t="s">
        <v>588</v>
      </c>
      <c r="I81" s="1">
        <v>0</v>
      </c>
      <c r="J81" s="1">
        <v>0</v>
      </c>
      <c r="K81" s="1">
        <v>0</v>
      </c>
      <c r="L81" s="1">
        <v>0</v>
      </c>
      <c r="M81" s="1" t="s">
        <v>589</v>
      </c>
      <c r="N81" s="1" t="s">
        <v>50</v>
      </c>
      <c r="O81" s="1" t="s">
        <v>590</v>
      </c>
      <c r="P81" s="1" t="s">
        <v>39</v>
      </c>
      <c r="Q81" s="1" t="s">
        <v>39</v>
      </c>
      <c r="R81" s="1" t="s">
        <v>39</v>
      </c>
      <c r="S81" s="1" t="s">
        <v>39</v>
      </c>
      <c r="T81" s="1" t="s">
        <v>39</v>
      </c>
      <c r="U81" s="1" t="s">
        <v>39</v>
      </c>
      <c r="V81" s="1">
        <v>16</v>
      </c>
      <c r="W81" s="1" t="s">
        <v>591</v>
      </c>
      <c r="X81" s="1" t="s">
        <v>592</v>
      </c>
      <c r="Y81" s="1" t="s">
        <v>593</v>
      </c>
      <c r="Z81" s="1" t="s">
        <v>39</v>
      </c>
      <c r="AA81" s="1" t="s">
        <v>39</v>
      </c>
    </row>
    <row r="82" spans="1:27" s="1" customFormat="1" ht="18.5" x14ac:dyDescent="0.45">
      <c r="A82" s="1" t="s">
        <v>744</v>
      </c>
      <c r="B82" s="1" t="s">
        <v>745</v>
      </c>
      <c r="C82" s="1" t="s">
        <v>746</v>
      </c>
      <c r="D82" s="1" t="s">
        <v>30</v>
      </c>
      <c r="E82" s="3">
        <v>2022</v>
      </c>
      <c r="F82" s="1" t="s">
        <v>747</v>
      </c>
      <c r="G82" s="1" t="s">
        <v>32</v>
      </c>
      <c r="H82" s="1" t="s">
        <v>75</v>
      </c>
      <c r="I82" s="1">
        <v>58</v>
      </c>
      <c r="J82" s="1">
        <v>37</v>
      </c>
      <c r="K82" s="1">
        <v>3</v>
      </c>
      <c r="L82" s="1">
        <v>12</v>
      </c>
      <c r="M82" s="1" t="s">
        <v>748</v>
      </c>
      <c r="N82" s="1" t="s">
        <v>749</v>
      </c>
      <c r="O82" s="1" t="s">
        <v>750</v>
      </c>
      <c r="P82" s="1" t="s">
        <v>751</v>
      </c>
      <c r="Q82" s="1" t="s">
        <v>752</v>
      </c>
      <c r="R82" s="1">
        <v>56</v>
      </c>
      <c r="S82" s="1">
        <v>4</v>
      </c>
      <c r="T82" s="1" t="s">
        <v>753</v>
      </c>
      <c r="U82" s="1" t="str">
        <f>HYPERLINK("http://dx.doi.org/10.1051/ro/2022102","http://dx.doi.org/10.1051/ro/2022102")</f>
        <v>http://dx.doi.org/10.1051/ro/2022102</v>
      </c>
      <c r="V82" s="1">
        <v>31</v>
      </c>
      <c r="W82" s="1" t="s">
        <v>534</v>
      </c>
      <c r="X82" s="1" t="s">
        <v>42</v>
      </c>
      <c r="Y82" s="1" t="s">
        <v>534</v>
      </c>
      <c r="Z82" s="1" t="s">
        <v>39</v>
      </c>
      <c r="AA82" s="1" t="s">
        <v>754</v>
      </c>
    </row>
    <row r="83" spans="1:27" s="1" customFormat="1" ht="18.5" x14ac:dyDescent="0.45">
      <c r="A83" s="1" t="s">
        <v>755</v>
      </c>
      <c r="B83" s="1" t="s">
        <v>756</v>
      </c>
      <c r="C83" s="1" t="s">
        <v>757</v>
      </c>
      <c r="D83" s="1" t="s">
        <v>30</v>
      </c>
      <c r="E83" s="3">
        <v>2022</v>
      </c>
      <c r="F83" s="1" t="s">
        <v>758</v>
      </c>
      <c r="G83" s="1" t="s">
        <v>32</v>
      </c>
      <c r="H83" s="1" t="s">
        <v>759</v>
      </c>
      <c r="I83" s="1">
        <v>147</v>
      </c>
      <c r="J83" s="1">
        <v>9</v>
      </c>
      <c r="K83" s="1">
        <v>3</v>
      </c>
      <c r="L83" s="1">
        <v>13</v>
      </c>
      <c r="M83" s="1" t="s">
        <v>34</v>
      </c>
      <c r="N83" s="1" t="s">
        <v>35</v>
      </c>
      <c r="O83" s="1" t="s">
        <v>36</v>
      </c>
      <c r="P83" s="1" t="s">
        <v>760</v>
      </c>
      <c r="Q83" s="1" t="s">
        <v>761</v>
      </c>
      <c r="R83" s="1">
        <v>139</v>
      </c>
      <c r="S83" s="1" t="s">
        <v>39</v>
      </c>
      <c r="T83" s="1" t="s">
        <v>762</v>
      </c>
      <c r="U83" s="1" t="str">
        <f>HYPERLINK("http://dx.doi.org/10.1016/j.marpol.2022.105034","http://dx.doi.org/10.1016/j.marpol.2022.105034")</f>
        <v>http://dx.doi.org/10.1016/j.marpol.2022.105034</v>
      </c>
      <c r="V83" s="1">
        <v>16</v>
      </c>
      <c r="W83" s="1" t="s">
        <v>763</v>
      </c>
      <c r="X83" s="1" t="s">
        <v>480</v>
      </c>
      <c r="Y83" s="1" t="s">
        <v>764</v>
      </c>
      <c r="Z83" s="1" t="s">
        <v>39</v>
      </c>
      <c r="AA83" s="1" t="s">
        <v>39</v>
      </c>
    </row>
    <row r="84" spans="1:27" s="1" customFormat="1" ht="18.5" x14ac:dyDescent="0.45">
      <c r="A84" s="1" t="s">
        <v>765</v>
      </c>
      <c r="B84" s="1" t="s">
        <v>766</v>
      </c>
      <c r="C84" s="1" t="s">
        <v>767</v>
      </c>
      <c r="D84" s="1" t="s">
        <v>30</v>
      </c>
      <c r="E84" s="3">
        <v>2022</v>
      </c>
      <c r="F84" s="1" t="s">
        <v>768</v>
      </c>
      <c r="G84" s="1" t="s">
        <v>61</v>
      </c>
      <c r="H84" s="1" t="s">
        <v>769</v>
      </c>
      <c r="I84" s="1">
        <v>36</v>
      </c>
      <c r="J84" s="1">
        <v>1</v>
      </c>
      <c r="K84" s="1">
        <v>0</v>
      </c>
      <c r="L84" s="1">
        <v>7</v>
      </c>
      <c r="M84" s="1" t="s">
        <v>181</v>
      </c>
      <c r="N84" s="1" t="s">
        <v>148</v>
      </c>
      <c r="O84" s="1" t="s">
        <v>182</v>
      </c>
      <c r="P84" s="1" t="s">
        <v>770</v>
      </c>
      <c r="Q84" s="1" t="s">
        <v>771</v>
      </c>
      <c r="R84" s="1">
        <v>60</v>
      </c>
      <c r="S84" s="1">
        <v>9</v>
      </c>
      <c r="T84" s="1" t="s">
        <v>772</v>
      </c>
      <c r="U84" s="1" t="str">
        <f>HYPERLINK("http://dx.doi.org/10.56042/ijeb.v60i09.65142","http://dx.doi.org/10.56042/ijeb.v60i09.65142")</f>
        <v>http://dx.doi.org/10.56042/ijeb.v60i09.65142</v>
      </c>
      <c r="V84" s="1">
        <v>12</v>
      </c>
      <c r="W84" s="1" t="s">
        <v>773</v>
      </c>
      <c r="X84" s="1" t="s">
        <v>42</v>
      </c>
      <c r="Y84" s="1" t="s">
        <v>774</v>
      </c>
      <c r="Z84" s="1" t="s">
        <v>39</v>
      </c>
      <c r="AA84" s="1" t="s">
        <v>97</v>
      </c>
    </row>
    <row r="85" spans="1:27" s="1" customFormat="1" ht="18.5" x14ac:dyDescent="0.45">
      <c r="A85" s="1" t="s">
        <v>775</v>
      </c>
      <c r="B85" s="1" t="s">
        <v>776</v>
      </c>
      <c r="C85" s="1" t="s">
        <v>777</v>
      </c>
      <c r="D85" s="1" t="s">
        <v>30</v>
      </c>
      <c r="E85" s="3">
        <v>2022</v>
      </c>
      <c r="F85" s="1" t="s">
        <v>778</v>
      </c>
      <c r="G85" s="1" t="s">
        <v>32</v>
      </c>
      <c r="H85" s="1" t="s">
        <v>779</v>
      </c>
      <c r="I85" s="1">
        <v>74</v>
      </c>
      <c r="J85" s="1">
        <v>1</v>
      </c>
      <c r="K85" s="1">
        <v>6</v>
      </c>
      <c r="L85" s="1">
        <v>11</v>
      </c>
      <c r="M85" s="1" t="s">
        <v>780</v>
      </c>
      <c r="N85" s="1" t="s">
        <v>781</v>
      </c>
      <c r="O85" s="1" t="s">
        <v>782</v>
      </c>
      <c r="P85" s="1" t="s">
        <v>783</v>
      </c>
      <c r="Q85" s="1" t="s">
        <v>784</v>
      </c>
      <c r="R85" s="1">
        <v>27</v>
      </c>
      <c r="S85" s="1">
        <v>2</v>
      </c>
      <c r="T85" s="1" t="s">
        <v>785</v>
      </c>
      <c r="U85" s="1" t="str">
        <f>HYPERLINK("http://dx.doi.org/10.21315/aamj2022.27.2.5","http://dx.doi.org/10.21315/aamj2022.27.2.5")</f>
        <v>http://dx.doi.org/10.21315/aamj2022.27.2.5</v>
      </c>
      <c r="V85" s="1">
        <v>23</v>
      </c>
      <c r="W85" s="1" t="s">
        <v>375</v>
      </c>
      <c r="X85" s="1" t="s">
        <v>130</v>
      </c>
      <c r="Y85" s="1" t="s">
        <v>376</v>
      </c>
      <c r="Z85" s="1" t="s">
        <v>39</v>
      </c>
      <c r="AA85" s="1" t="s">
        <v>97</v>
      </c>
    </row>
    <row r="86" spans="1:27" s="1" customFormat="1" ht="18.5" x14ac:dyDescent="0.45">
      <c r="A86" s="1" t="s">
        <v>583</v>
      </c>
      <c r="B86" s="1" t="s">
        <v>786</v>
      </c>
      <c r="C86" s="1" t="s">
        <v>585</v>
      </c>
      <c r="D86" s="1" t="s">
        <v>660</v>
      </c>
      <c r="E86" s="3">
        <v>2022</v>
      </c>
      <c r="F86" s="1" t="s">
        <v>587</v>
      </c>
      <c r="G86" s="1" t="s">
        <v>32</v>
      </c>
      <c r="H86" s="1" t="s">
        <v>588</v>
      </c>
      <c r="I86" s="1">
        <v>0</v>
      </c>
      <c r="J86" s="1">
        <v>0</v>
      </c>
      <c r="K86" s="1">
        <v>0</v>
      </c>
      <c r="L86" s="1">
        <v>0</v>
      </c>
      <c r="M86" s="1" t="s">
        <v>589</v>
      </c>
      <c r="N86" s="1" t="s">
        <v>50</v>
      </c>
      <c r="O86" s="1" t="s">
        <v>590</v>
      </c>
      <c r="P86" s="1" t="s">
        <v>39</v>
      </c>
      <c r="Q86" s="1" t="s">
        <v>39</v>
      </c>
      <c r="R86" s="1" t="s">
        <v>39</v>
      </c>
      <c r="S86" s="1" t="s">
        <v>39</v>
      </c>
      <c r="T86" s="1" t="s">
        <v>39</v>
      </c>
      <c r="U86" s="1" t="s">
        <v>39</v>
      </c>
      <c r="V86" s="1">
        <v>22</v>
      </c>
      <c r="W86" s="1" t="s">
        <v>591</v>
      </c>
      <c r="X86" s="1" t="s">
        <v>592</v>
      </c>
      <c r="Y86" s="1" t="s">
        <v>593</v>
      </c>
      <c r="Z86" s="1" t="s">
        <v>39</v>
      </c>
      <c r="AA86" s="1" t="s">
        <v>39</v>
      </c>
    </row>
    <row r="87" spans="1:27" s="1" customFormat="1" ht="18.5" x14ac:dyDescent="0.45">
      <c r="A87" s="1" t="s">
        <v>787</v>
      </c>
      <c r="B87" s="1" t="s">
        <v>788</v>
      </c>
      <c r="C87" s="1" t="s">
        <v>789</v>
      </c>
      <c r="D87" s="1" t="s">
        <v>30</v>
      </c>
      <c r="E87" s="3">
        <v>2022</v>
      </c>
      <c r="F87" s="1" t="s">
        <v>790</v>
      </c>
      <c r="G87" s="1" t="s">
        <v>32</v>
      </c>
      <c r="H87" s="1" t="s">
        <v>791</v>
      </c>
      <c r="I87" s="1">
        <v>42</v>
      </c>
      <c r="J87" s="1">
        <v>12</v>
      </c>
      <c r="K87" s="1">
        <v>0</v>
      </c>
      <c r="L87" s="1">
        <v>13</v>
      </c>
      <c r="M87" s="1" t="s">
        <v>136</v>
      </c>
      <c r="N87" s="1" t="s">
        <v>137</v>
      </c>
      <c r="O87" s="1" t="s">
        <v>138</v>
      </c>
      <c r="P87" s="1" t="s">
        <v>39</v>
      </c>
      <c r="Q87" s="1" t="s">
        <v>792</v>
      </c>
      <c r="R87" s="1">
        <v>6</v>
      </c>
      <c r="S87" s="1" t="s">
        <v>39</v>
      </c>
      <c r="T87" s="1" t="s">
        <v>793</v>
      </c>
      <c r="U87" s="1" t="str">
        <f>HYPERLINK("http://dx.doi.org/10.3389/fsufs.2022.820264","http://dx.doi.org/10.3389/fsufs.2022.820264")</f>
        <v>http://dx.doi.org/10.3389/fsufs.2022.820264</v>
      </c>
      <c r="V87" s="1">
        <v>13</v>
      </c>
      <c r="W87" s="1" t="s">
        <v>713</v>
      </c>
      <c r="X87" s="1" t="s">
        <v>42</v>
      </c>
      <c r="Y87" s="1" t="s">
        <v>713</v>
      </c>
      <c r="Z87" s="1" t="s">
        <v>39</v>
      </c>
      <c r="AA87" s="1" t="s">
        <v>97</v>
      </c>
    </row>
    <row r="88" spans="1:27" s="1" customFormat="1" ht="18.5" x14ac:dyDescent="0.45">
      <c r="A88" s="1" t="s">
        <v>794</v>
      </c>
      <c r="B88" s="1" t="s">
        <v>795</v>
      </c>
      <c r="C88" s="1" t="s">
        <v>796</v>
      </c>
      <c r="D88" s="1" t="s">
        <v>30</v>
      </c>
      <c r="E88" s="3">
        <v>2022</v>
      </c>
      <c r="F88" s="1" t="s">
        <v>797</v>
      </c>
      <c r="G88" s="1" t="s">
        <v>32</v>
      </c>
      <c r="H88" s="1" t="s">
        <v>578</v>
      </c>
      <c r="I88" s="1">
        <v>70</v>
      </c>
      <c r="J88" s="1">
        <v>13</v>
      </c>
      <c r="K88" s="1">
        <v>6</v>
      </c>
      <c r="L88" s="1">
        <v>20</v>
      </c>
      <c r="M88" s="1" t="s">
        <v>632</v>
      </c>
      <c r="N88" s="1" t="s">
        <v>633</v>
      </c>
      <c r="O88" s="1" t="s">
        <v>634</v>
      </c>
      <c r="P88" s="1" t="s">
        <v>798</v>
      </c>
      <c r="Q88" s="1" t="s">
        <v>799</v>
      </c>
      <c r="R88" s="1">
        <v>27</v>
      </c>
      <c r="S88" s="1">
        <v>1</v>
      </c>
      <c r="T88" s="1" t="s">
        <v>800</v>
      </c>
      <c r="U88" s="1" t="str">
        <f>HYPERLINK("http://dx.doi.org/10.1142/S1084946722500054","http://dx.doi.org/10.1142/S1084946722500054")</f>
        <v>http://dx.doi.org/10.1142/S1084946722500054</v>
      </c>
      <c r="V88" s="1">
        <v>24</v>
      </c>
      <c r="W88" s="1" t="s">
        <v>543</v>
      </c>
      <c r="X88" s="1" t="s">
        <v>130</v>
      </c>
      <c r="Y88" s="1" t="s">
        <v>376</v>
      </c>
      <c r="Z88" s="1" t="s">
        <v>39</v>
      </c>
      <c r="AA88" s="1" t="s">
        <v>39</v>
      </c>
    </row>
    <row r="89" spans="1:27" s="1" customFormat="1" ht="18.5" x14ac:dyDescent="0.45">
      <c r="A89" s="1" t="s">
        <v>801</v>
      </c>
      <c r="B89" s="1" t="s">
        <v>802</v>
      </c>
      <c r="C89" s="1" t="s">
        <v>803</v>
      </c>
      <c r="D89" s="1" t="s">
        <v>30</v>
      </c>
      <c r="E89" s="3">
        <v>2022</v>
      </c>
      <c r="F89" s="1" t="s">
        <v>804</v>
      </c>
      <c r="G89" s="1" t="s">
        <v>32</v>
      </c>
      <c r="H89" s="1" t="s">
        <v>498</v>
      </c>
      <c r="I89" s="1">
        <v>29</v>
      </c>
      <c r="J89" s="1">
        <v>2</v>
      </c>
      <c r="K89" s="1">
        <v>0</v>
      </c>
      <c r="L89" s="1">
        <v>2</v>
      </c>
      <c r="M89" s="1" t="s">
        <v>805</v>
      </c>
      <c r="N89" s="1" t="s">
        <v>806</v>
      </c>
      <c r="O89" s="1" t="s">
        <v>807</v>
      </c>
      <c r="P89" s="1" t="s">
        <v>39</v>
      </c>
      <c r="Q89" s="1" t="s">
        <v>808</v>
      </c>
      <c r="R89" s="1">
        <v>7</v>
      </c>
      <c r="S89" s="1">
        <v>7</v>
      </c>
      <c r="T89" s="1" t="s">
        <v>809</v>
      </c>
      <c r="U89" s="1" t="str">
        <f>HYPERLINK("http://dx.doi.org/10.3934/math.2022738","http://dx.doi.org/10.3934/math.2022738")</f>
        <v>http://dx.doi.org/10.3934/math.2022738</v>
      </c>
      <c r="V89" s="1">
        <v>22</v>
      </c>
      <c r="W89" s="1" t="s">
        <v>810</v>
      </c>
      <c r="X89" s="1" t="s">
        <v>42</v>
      </c>
      <c r="Y89" s="1" t="s">
        <v>83</v>
      </c>
      <c r="Z89" s="1" t="s">
        <v>39</v>
      </c>
      <c r="AA89" s="1" t="s">
        <v>97</v>
      </c>
    </row>
    <row r="90" spans="1:27" s="1" customFormat="1" ht="18.5" x14ac:dyDescent="0.45">
      <c r="A90" s="1" t="s">
        <v>811</v>
      </c>
      <c r="B90" s="1" t="s">
        <v>812</v>
      </c>
      <c r="C90" s="1" t="s">
        <v>813</v>
      </c>
      <c r="D90" s="1" t="s">
        <v>30</v>
      </c>
      <c r="E90" s="3">
        <v>2022</v>
      </c>
      <c r="F90" s="1" t="s">
        <v>814</v>
      </c>
      <c r="G90" s="1" t="s">
        <v>32</v>
      </c>
      <c r="H90" s="1" t="s">
        <v>608</v>
      </c>
      <c r="I90" s="1">
        <v>38</v>
      </c>
      <c r="J90" s="1">
        <v>16</v>
      </c>
      <c r="K90" s="1">
        <v>9</v>
      </c>
      <c r="L90" s="1">
        <v>37</v>
      </c>
      <c r="M90" s="1" t="s">
        <v>815</v>
      </c>
      <c r="N90" s="1" t="s">
        <v>816</v>
      </c>
      <c r="O90" s="1" t="s">
        <v>817</v>
      </c>
      <c r="P90" s="1" t="s">
        <v>818</v>
      </c>
      <c r="Q90" s="1" t="s">
        <v>819</v>
      </c>
      <c r="R90" s="1">
        <v>25</v>
      </c>
      <c r="S90" s="1">
        <v>2</v>
      </c>
      <c r="T90" s="1" t="s">
        <v>820</v>
      </c>
      <c r="U90" s="1" t="str">
        <f>HYPERLINK("http://dx.doi.org/10.1016/j.aspen.2022.101882","http://dx.doi.org/10.1016/j.aspen.2022.101882")</f>
        <v>http://dx.doi.org/10.1016/j.aspen.2022.101882</v>
      </c>
      <c r="V90" s="1">
        <v>10</v>
      </c>
      <c r="W90" s="1" t="s">
        <v>615</v>
      </c>
      <c r="X90" s="1" t="s">
        <v>42</v>
      </c>
      <c r="Y90" s="1" t="s">
        <v>615</v>
      </c>
      <c r="Z90" s="1" t="s">
        <v>39</v>
      </c>
      <c r="AA90" s="1" t="s">
        <v>39</v>
      </c>
    </row>
    <row r="91" spans="1:27" s="1" customFormat="1" ht="18.5" x14ac:dyDescent="0.45">
      <c r="A91" s="1" t="s">
        <v>821</v>
      </c>
      <c r="B91" s="1" t="s">
        <v>822</v>
      </c>
      <c r="C91" s="1" t="s">
        <v>823</v>
      </c>
      <c r="D91" s="1" t="s">
        <v>30</v>
      </c>
      <c r="E91" s="3">
        <v>2022</v>
      </c>
      <c r="F91" s="1" t="s">
        <v>824</v>
      </c>
      <c r="G91" s="1" t="s">
        <v>32</v>
      </c>
      <c r="H91" s="1" t="s">
        <v>825</v>
      </c>
      <c r="I91" s="1">
        <v>35</v>
      </c>
      <c r="J91" s="1">
        <v>3</v>
      </c>
      <c r="K91" s="1">
        <v>0</v>
      </c>
      <c r="L91" s="1">
        <v>5</v>
      </c>
      <c r="M91" s="1" t="s">
        <v>215</v>
      </c>
      <c r="N91" s="1" t="s">
        <v>50</v>
      </c>
      <c r="O91" s="1" t="s">
        <v>216</v>
      </c>
      <c r="P91" s="1" t="s">
        <v>826</v>
      </c>
      <c r="Q91" s="1" t="s">
        <v>827</v>
      </c>
      <c r="R91" s="1">
        <v>120</v>
      </c>
      <c r="S91" s="1">
        <v>9</v>
      </c>
      <c r="T91" s="1" t="s">
        <v>828</v>
      </c>
      <c r="U91" s="1" t="str">
        <f>HYPERLINK("http://dx.doi.org/10.1080/00268976.2022.2047236","http://dx.doi.org/10.1080/00268976.2022.2047236")</f>
        <v>http://dx.doi.org/10.1080/00268976.2022.2047236</v>
      </c>
      <c r="V91" s="1">
        <v>8</v>
      </c>
      <c r="W91" s="1" t="s">
        <v>829</v>
      </c>
      <c r="X91" s="1" t="s">
        <v>42</v>
      </c>
      <c r="Y91" s="1" t="s">
        <v>830</v>
      </c>
      <c r="Z91" s="1" t="s">
        <v>39</v>
      </c>
      <c r="AA91" s="1" t="s">
        <v>39</v>
      </c>
    </row>
    <row r="92" spans="1:27" s="1" customFormat="1" ht="18.5" x14ac:dyDescent="0.45">
      <c r="A92" s="1" t="s">
        <v>831</v>
      </c>
      <c r="B92" s="1" t="s">
        <v>832</v>
      </c>
      <c r="C92" s="1" t="s">
        <v>833</v>
      </c>
      <c r="D92" s="1" t="s">
        <v>30</v>
      </c>
      <c r="E92" s="3">
        <v>2022</v>
      </c>
      <c r="F92" s="1" t="s">
        <v>834</v>
      </c>
      <c r="G92" s="1" t="s">
        <v>835</v>
      </c>
      <c r="H92" s="1" t="s">
        <v>836</v>
      </c>
      <c r="I92" s="1">
        <v>123</v>
      </c>
      <c r="J92" s="1">
        <v>30</v>
      </c>
      <c r="K92" s="1">
        <v>8</v>
      </c>
      <c r="L92" s="1">
        <v>70</v>
      </c>
      <c r="M92" s="1" t="s">
        <v>63</v>
      </c>
      <c r="N92" s="1" t="s">
        <v>64</v>
      </c>
      <c r="O92" s="1" t="s">
        <v>65</v>
      </c>
      <c r="P92" s="1" t="s">
        <v>39</v>
      </c>
      <c r="Q92" s="1" t="s">
        <v>837</v>
      </c>
      <c r="R92" s="1">
        <v>22</v>
      </c>
      <c r="S92" s="1" t="s">
        <v>39</v>
      </c>
      <c r="T92" s="1" t="s">
        <v>838</v>
      </c>
      <c r="U92" s="1" t="str">
        <f>HYPERLINK("http://dx.doi.org/10.1016/j.rhisph.2022.100524","http://dx.doi.org/10.1016/j.rhisph.2022.100524")</f>
        <v>http://dx.doi.org/10.1016/j.rhisph.2022.100524</v>
      </c>
      <c r="V92" s="1">
        <v>9</v>
      </c>
      <c r="W92" s="1" t="s">
        <v>839</v>
      </c>
      <c r="X92" s="1" t="s">
        <v>42</v>
      </c>
      <c r="Y92" s="1" t="s">
        <v>840</v>
      </c>
      <c r="Z92" s="1" t="s">
        <v>39</v>
      </c>
      <c r="AA92" s="1" t="s">
        <v>39</v>
      </c>
    </row>
    <row r="93" spans="1:27" s="1" customFormat="1" ht="18.5" x14ac:dyDescent="0.45">
      <c r="A93" s="1" t="s">
        <v>841</v>
      </c>
      <c r="B93" s="1" t="s">
        <v>842</v>
      </c>
      <c r="C93" s="1" t="s">
        <v>271</v>
      </c>
      <c r="D93" s="1" t="s">
        <v>490</v>
      </c>
      <c r="E93" s="3">
        <v>2022</v>
      </c>
      <c r="F93" s="1" t="s">
        <v>843</v>
      </c>
      <c r="G93" s="1" t="s">
        <v>844</v>
      </c>
      <c r="H93" s="1" t="s">
        <v>845</v>
      </c>
      <c r="I93" s="1">
        <v>108</v>
      </c>
      <c r="J93" s="1">
        <v>39</v>
      </c>
      <c r="K93" s="1">
        <v>3</v>
      </c>
      <c r="L93" s="1">
        <v>21</v>
      </c>
      <c r="M93" s="1" t="s">
        <v>76</v>
      </c>
      <c r="N93" s="1" t="s">
        <v>77</v>
      </c>
      <c r="O93" s="1" t="s">
        <v>78</v>
      </c>
      <c r="P93" s="1" t="s">
        <v>274</v>
      </c>
      <c r="Q93" s="1" t="s">
        <v>275</v>
      </c>
      <c r="R93" s="1" t="s">
        <v>39</v>
      </c>
      <c r="S93" s="1" t="s">
        <v>39</v>
      </c>
      <c r="T93" s="1" t="s">
        <v>846</v>
      </c>
      <c r="U93" s="1" t="str">
        <f>HYPERLINK("http://dx.doi.org/10.1007/s11356-022-20665-5","http://dx.doi.org/10.1007/s11356-022-20665-5")</f>
        <v>http://dx.doi.org/10.1007/s11356-022-20665-5</v>
      </c>
      <c r="V93" s="1">
        <v>24</v>
      </c>
      <c r="W93" s="1" t="s">
        <v>129</v>
      </c>
      <c r="X93" s="1" t="s">
        <v>42</v>
      </c>
      <c r="Y93" s="1" t="s">
        <v>131</v>
      </c>
      <c r="Z93" s="1">
        <v>35588033</v>
      </c>
      <c r="AA93" s="1" t="s">
        <v>39</v>
      </c>
    </row>
    <row r="94" spans="1:27" s="1" customFormat="1" ht="18.5" x14ac:dyDescent="0.45">
      <c r="A94" s="1" t="s">
        <v>847</v>
      </c>
      <c r="B94" s="1" t="s">
        <v>848</v>
      </c>
      <c r="C94" s="1" t="s">
        <v>73</v>
      </c>
      <c r="D94" s="1" t="s">
        <v>30</v>
      </c>
      <c r="E94" s="3">
        <v>2022</v>
      </c>
      <c r="F94" s="1" t="s">
        <v>849</v>
      </c>
      <c r="G94" s="1" t="s">
        <v>850</v>
      </c>
      <c r="H94" s="1" t="s">
        <v>851</v>
      </c>
      <c r="I94" s="1">
        <v>54</v>
      </c>
      <c r="J94" s="1">
        <v>32</v>
      </c>
      <c r="K94" s="1">
        <v>0</v>
      </c>
      <c r="L94" s="1">
        <v>16</v>
      </c>
      <c r="M94" s="1" t="s">
        <v>76</v>
      </c>
      <c r="N94" s="1" t="s">
        <v>77</v>
      </c>
      <c r="O94" s="1" t="s">
        <v>78</v>
      </c>
      <c r="P94" s="1" t="s">
        <v>79</v>
      </c>
      <c r="Q94" s="1" t="s">
        <v>80</v>
      </c>
      <c r="R94" s="1">
        <v>41</v>
      </c>
      <c r="S94" s="1">
        <v>3</v>
      </c>
      <c r="T94" s="1" t="s">
        <v>852</v>
      </c>
      <c r="U94" s="1" t="str">
        <f>HYPERLINK("http://dx.doi.org/10.1007/s40314-022-01806-5","http://dx.doi.org/10.1007/s40314-022-01806-5")</f>
        <v>http://dx.doi.org/10.1007/s40314-022-01806-5</v>
      </c>
      <c r="V94" s="1">
        <v>28</v>
      </c>
      <c r="W94" s="1" t="s">
        <v>82</v>
      </c>
      <c r="X94" s="1" t="s">
        <v>42</v>
      </c>
      <c r="Y94" s="1" t="s">
        <v>83</v>
      </c>
      <c r="Z94" s="1" t="s">
        <v>39</v>
      </c>
      <c r="AA94" s="1" t="s">
        <v>724</v>
      </c>
    </row>
    <row r="95" spans="1:27" s="1" customFormat="1" ht="18.5" x14ac:dyDescent="0.45">
      <c r="A95" s="1" t="s">
        <v>853</v>
      </c>
      <c r="B95" s="1" t="s">
        <v>854</v>
      </c>
      <c r="C95" s="1" t="s">
        <v>855</v>
      </c>
      <c r="D95" s="1" t="s">
        <v>30</v>
      </c>
      <c r="E95" s="3">
        <v>2022</v>
      </c>
      <c r="F95" s="1" t="s">
        <v>856</v>
      </c>
      <c r="G95" s="1" t="s">
        <v>857</v>
      </c>
      <c r="H95" s="1" t="s">
        <v>858</v>
      </c>
      <c r="I95" s="1">
        <v>47</v>
      </c>
      <c r="J95" s="1">
        <v>18</v>
      </c>
      <c r="K95" s="1">
        <v>1</v>
      </c>
      <c r="L95" s="1">
        <v>4</v>
      </c>
      <c r="M95" s="1" t="s">
        <v>63</v>
      </c>
      <c r="N95" s="1" t="s">
        <v>64</v>
      </c>
      <c r="O95" s="1" t="s">
        <v>65</v>
      </c>
      <c r="P95" s="1" t="s">
        <v>859</v>
      </c>
      <c r="Q95" s="1" t="s">
        <v>860</v>
      </c>
      <c r="R95" s="1">
        <v>34</v>
      </c>
      <c r="S95" s="1">
        <v>10</v>
      </c>
      <c r="T95" s="1" t="s">
        <v>861</v>
      </c>
      <c r="U95" s="1" t="str">
        <f>HYPERLINK("http://dx.doi.org/10.1016/j.jksuci.2021.12.011","http://dx.doi.org/10.1016/j.jksuci.2021.12.011")</f>
        <v>http://dx.doi.org/10.1016/j.jksuci.2021.12.011</v>
      </c>
      <c r="V95" s="1">
        <v>14</v>
      </c>
      <c r="W95" s="1" t="s">
        <v>288</v>
      </c>
      <c r="X95" s="1" t="s">
        <v>42</v>
      </c>
      <c r="Y95" s="1" t="s">
        <v>245</v>
      </c>
      <c r="Z95" s="1" t="s">
        <v>39</v>
      </c>
      <c r="AA95" s="1" t="s">
        <v>97</v>
      </c>
    </row>
    <row r="96" spans="1:27" s="1" customFormat="1" ht="18.5" x14ac:dyDescent="0.45">
      <c r="A96" s="1" t="s">
        <v>862</v>
      </c>
      <c r="B96" s="1" t="s">
        <v>863</v>
      </c>
      <c r="C96" s="1" t="s">
        <v>864</v>
      </c>
      <c r="D96" s="1" t="s">
        <v>401</v>
      </c>
      <c r="E96" s="3">
        <v>2022</v>
      </c>
      <c r="F96" s="1" t="s">
        <v>865</v>
      </c>
      <c r="G96" s="1" t="s">
        <v>866</v>
      </c>
      <c r="H96" s="1" t="s">
        <v>867</v>
      </c>
      <c r="I96" s="1">
        <v>80</v>
      </c>
      <c r="J96" s="1">
        <v>17</v>
      </c>
      <c r="K96" s="1">
        <v>3</v>
      </c>
      <c r="L96" s="1">
        <v>45</v>
      </c>
      <c r="M96" s="1" t="s">
        <v>204</v>
      </c>
      <c r="N96" s="1" t="s">
        <v>205</v>
      </c>
      <c r="O96" s="1" t="s">
        <v>206</v>
      </c>
      <c r="P96" s="1" t="s">
        <v>868</v>
      </c>
      <c r="Q96" s="1" t="s">
        <v>869</v>
      </c>
      <c r="R96" s="1">
        <v>38</v>
      </c>
      <c r="S96" s="1">
        <v>11</v>
      </c>
      <c r="T96" s="1" t="s">
        <v>870</v>
      </c>
      <c r="U96" s="1" t="str">
        <f>HYPERLINK("http://dx.doi.org/10.1007/s11274-022-03396-0","http://dx.doi.org/10.1007/s11274-022-03396-0")</f>
        <v>http://dx.doi.org/10.1007/s11274-022-03396-0</v>
      </c>
      <c r="V96" s="1">
        <v>15</v>
      </c>
      <c r="W96" s="1" t="s">
        <v>410</v>
      </c>
      <c r="X96" s="1" t="s">
        <v>42</v>
      </c>
      <c r="Y96" s="1" t="s">
        <v>410</v>
      </c>
      <c r="Z96" s="1">
        <v>35999473</v>
      </c>
      <c r="AA96" s="1" t="s">
        <v>39</v>
      </c>
    </row>
    <row r="97" spans="1:27" s="1" customFormat="1" ht="18.5" x14ac:dyDescent="0.45">
      <c r="A97" s="1" t="s">
        <v>871</v>
      </c>
      <c r="B97" s="1" t="s">
        <v>872</v>
      </c>
      <c r="C97" s="1" t="s">
        <v>873</v>
      </c>
      <c r="D97" s="1" t="s">
        <v>30</v>
      </c>
      <c r="E97" s="3">
        <v>2022</v>
      </c>
      <c r="F97" s="1" t="s">
        <v>874</v>
      </c>
      <c r="G97" s="1" t="s">
        <v>32</v>
      </c>
      <c r="H97" s="1" t="s">
        <v>875</v>
      </c>
      <c r="I97" s="1">
        <v>39</v>
      </c>
      <c r="J97" s="1">
        <v>1</v>
      </c>
      <c r="K97" s="1">
        <v>0</v>
      </c>
      <c r="L97" s="1">
        <v>2</v>
      </c>
      <c r="M97" s="1" t="s">
        <v>876</v>
      </c>
      <c r="N97" s="1" t="s">
        <v>148</v>
      </c>
      <c r="O97" s="1" t="s">
        <v>877</v>
      </c>
      <c r="P97" s="1" t="s">
        <v>878</v>
      </c>
      <c r="Q97" s="1" t="s">
        <v>879</v>
      </c>
      <c r="R97" s="1">
        <v>13</v>
      </c>
      <c r="S97" s="1">
        <v>1</v>
      </c>
      <c r="T97" s="1" t="s">
        <v>39</v>
      </c>
      <c r="U97" s="1" t="s">
        <v>39</v>
      </c>
      <c r="V97" s="1">
        <v>8</v>
      </c>
      <c r="W97" s="1" t="s">
        <v>880</v>
      </c>
      <c r="X97" s="1" t="s">
        <v>130</v>
      </c>
      <c r="Y97" s="1" t="s">
        <v>880</v>
      </c>
      <c r="Z97" s="1" t="s">
        <v>39</v>
      </c>
      <c r="AA97" s="1" t="s">
        <v>39</v>
      </c>
    </row>
    <row r="98" spans="1:27" s="1" customFormat="1" ht="18.5" x14ac:dyDescent="0.45">
      <c r="A98" s="1" t="s">
        <v>881</v>
      </c>
      <c r="B98" s="1" t="s">
        <v>882</v>
      </c>
      <c r="C98" s="1" t="s">
        <v>883</v>
      </c>
      <c r="D98" s="1" t="s">
        <v>30</v>
      </c>
      <c r="E98" s="3">
        <v>2022</v>
      </c>
      <c r="F98" s="1" t="s">
        <v>884</v>
      </c>
      <c r="G98" s="1" t="s">
        <v>885</v>
      </c>
      <c r="H98" s="1" t="s">
        <v>886</v>
      </c>
      <c r="I98" s="1">
        <v>43</v>
      </c>
      <c r="J98" s="1">
        <v>0</v>
      </c>
      <c r="K98" s="1">
        <v>0</v>
      </c>
      <c r="L98" s="1">
        <v>1</v>
      </c>
      <c r="M98" s="1" t="s">
        <v>887</v>
      </c>
      <c r="N98" s="1" t="s">
        <v>405</v>
      </c>
      <c r="O98" s="1" t="s">
        <v>888</v>
      </c>
      <c r="P98" s="1" t="s">
        <v>889</v>
      </c>
      <c r="Q98" s="1" t="s">
        <v>39</v>
      </c>
      <c r="R98" s="1">
        <v>15</v>
      </c>
      <c r="S98" s="1" t="s">
        <v>39</v>
      </c>
      <c r="T98" s="1" t="s">
        <v>890</v>
      </c>
      <c r="U98" s="1" t="str">
        <f>HYPERLINK("http://dx.doi.org/10.1177/11786221211065485","http://dx.doi.org/10.1177/11786221211065485")</f>
        <v>http://dx.doi.org/10.1177/11786221211065485</v>
      </c>
      <c r="V98" s="1">
        <v>16</v>
      </c>
      <c r="W98" s="1" t="s">
        <v>129</v>
      </c>
      <c r="X98" s="1" t="s">
        <v>130</v>
      </c>
      <c r="Y98" s="1" t="s">
        <v>131</v>
      </c>
      <c r="Z98" s="1" t="s">
        <v>39</v>
      </c>
      <c r="AA98" s="1" t="s">
        <v>39</v>
      </c>
    </row>
    <row r="99" spans="1:27" s="1" customFormat="1" ht="18.5" x14ac:dyDescent="0.45">
      <c r="A99" s="1" t="s">
        <v>891</v>
      </c>
      <c r="B99" s="1" t="s">
        <v>892</v>
      </c>
      <c r="C99" s="1" t="s">
        <v>893</v>
      </c>
      <c r="D99" s="1" t="s">
        <v>30</v>
      </c>
      <c r="E99" s="3">
        <v>2022</v>
      </c>
      <c r="F99" s="1" t="s">
        <v>894</v>
      </c>
      <c r="G99" s="1" t="s">
        <v>32</v>
      </c>
      <c r="H99" s="1" t="s">
        <v>895</v>
      </c>
      <c r="I99" s="1">
        <v>100</v>
      </c>
      <c r="J99" s="1">
        <v>0</v>
      </c>
      <c r="K99" s="1">
        <v>0</v>
      </c>
      <c r="L99" s="1">
        <v>4</v>
      </c>
      <c r="M99" s="1" t="s">
        <v>621</v>
      </c>
      <c r="N99" s="1" t="s">
        <v>283</v>
      </c>
      <c r="O99" s="1" t="s">
        <v>622</v>
      </c>
      <c r="P99" s="1" t="s">
        <v>896</v>
      </c>
      <c r="Q99" s="1" t="s">
        <v>897</v>
      </c>
      <c r="R99" s="1">
        <v>54</v>
      </c>
      <c r="S99" s="1">
        <v>10</v>
      </c>
      <c r="T99" s="1" t="s">
        <v>898</v>
      </c>
      <c r="U99" s="1" t="str">
        <f>HYPERLINK("http://dx.doi.org/10.1007/s10714-022-03010-6","http://dx.doi.org/10.1007/s10714-022-03010-6")</f>
        <v>http://dx.doi.org/10.1007/s10714-022-03010-6</v>
      </c>
      <c r="V99" s="1">
        <v>14</v>
      </c>
      <c r="W99" s="1" t="s">
        <v>899</v>
      </c>
      <c r="X99" s="1" t="s">
        <v>42</v>
      </c>
      <c r="Y99" s="1" t="s">
        <v>900</v>
      </c>
      <c r="Z99" s="1" t="s">
        <v>39</v>
      </c>
      <c r="AA99" s="1" t="s">
        <v>901</v>
      </c>
    </row>
    <row r="100" spans="1:27" s="1" customFormat="1" ht="18.5" x14ac:dyDescent="0.45">
      <c r="A100" s="1" t="s">
        <v>902</v>
      </c>
      <c r="B100" s="1" t="s">
        <v>903</v>
      </c>
      <c r="C100" s="1" t="s">
        <v>904</v>
      </c>
      <c r="D100" s="1" t="s">
        <v>30</v>
      </c>
      <c r="E100" s="3">
        <v>2022</v>
      </c>
      <c r="F100" s="1" t="s">
        <v>905</v>
      </c>
      <c r="G100" s="1" t="s">
        <v>906</v>
      </c>
      <c r="H100" s="1" t="s">
        <v>907</v>
      </c>
      <c r="I100" s="1">
        <v>32</v>
      </c>
      <c r="J100" s="1">
        <v>5</v>
      </c>
      <c r="K100" s="1">
        <v>0</v>
      </c>
      <c r="L100" s="1">
        <v>0</v>
      </c>
      <c r="M100" s="1" t="s">
        <v>204</v>
      </c>
      <c r="N100" s="1" t="s">
        <v>283</v>
      </c>
      <c r="O100" s="1" t="s">
        <v>343</v>
      </c>
      <c r="P100" s="1" t="s">
        <v>908</v>
      </c>
      <c r="Q100" s="1" t="s">
        <v>39</v>
      </c>
      <c r="R100" s="1" t="s">
        <v>39</v>
      </c>
      <c r="S100" s="1">
        <v>7</v>
      </c>
      <c r="T100" s="1" t="s">
        <v>909</v>
      </c>
      <c r="U100" s="1" t="str">
        <f>HYPERLINK("http://dx.doi.org/10.1007/JHEP07(2022)089","http://dx.doi.org/10.1007/JHEP07(2022)089")</f>
        <v>http://dx.doi.org/10.1007/JHEP07(2022)089</v>
      </c>
      <c r="V100" s="1">
        <v>36</v>
      </c>
      <c r="W100" s="1" t="s">
        <v>910</v>
      </c>
      <c r="X100" s="1" t="s">
        <v>42</v>
      </c>
      <c r="Y100" s="1" t="s">
        <v>186</v>
      </c>
      <c r="Z100" s="1" t="s">
        <v>39</v>
      </c>
      <c r="AA100" s="1" t="s">
        <v>911</v>
      </c>
    </row>
    <row r="101" spans="1:27" s="1" customFormat="1" ht="18.5" x14ac:dyDescent="0.45">
      <c r="A101" s="1" t="s">
        <v>912</v>
      </c>
      <c r="B101" s="1" t="s">
        <v>913</v>
      </c>
      <c r="C101" s="1" t="s">
        <v>914</v>
      </c>
      <c r="D101" s="1" t="s">
        <v>915</v>
      </c>
      <c r="E101" s="3">
        <v>2022</v>
      </c>
      <c r="F101" s="1" t="s">
        <v>916</v>
      </c>
      <c r="G101" s="1" t="s">
        <v>917</v>
      </c>
      <c r="H101" s="1" t="s">
        <v>918</v>
      </c>
      <c r="I101" s="1">
        <v>11</v>
      </c>
      <c r="J101" s="1">
        <v>0</v>
      </c>
      <c r="K101" s="1">
        <v>0</v>
      </c>
      <c r="L101" s="1">
        <v>1</v>
      </c>
      <c r="M101" s="1" t="s">
        <v>919</v>
      </c>
      <c r="N101" s="1" t="s">
        <v>283</v>
      </c>
      <c r="O101" s="1" t="s">
        <v>920</v>
      </c>
      <c r="P101" s="1" t="s">
        <v>39</v>
      </c>
      <c r="Q101" s="1" t="s">
        <v>39</v>
      </c>
      <c r="R101" s="1" t="s">
        <v>39</v>
      </c>
      <c r="S101" s="1" t="s">
        <v>39</v>
      </c>
      <c r="T101" s="1" t="s">
        <v>921</v>
      </c>
      <c r="U101" s="1" t="str">
        <f>HYPERLINK("http://dx.doi.org/10.1109/IEMTRONICS55184.2022.9795826","http://dx.doi.org/10.1109/IEMTRONICS55184.2022.9795826")</f>
        <v>http://dx.doi.org/10.1109/IEMTRONICS55184.2022.9795826</v>
      </c>
      <c r="V101" s="1">
        <v>8</v>
      </c>
      <c r="W101" s="1" t="s">
        <v>922</v>
      </c>
      <c r="X101" s="1" t="s">
        <v>923</v>
      </c>
      <c r="Y101" s="1" t="s">
        <v>924</v>
      </c>
      <c r="Z101" s="1" t="s">
        <v>39</v>
      </c>
      <c r="AA101" s="1" t="s">
        <v>39</v>
      </c>
    </row>
    <row r="102" spans="1:27" s="1" customFormat="1" ht="18.5" x14ac:dyDescent="0.45">
      <c r="A102" s="1" t="s">
        <v>925</v>
      </c>
      <c r="B102" s="1" t="s">
        <v>926</v>
      </c>
      <c r="C102" s="1" t="s">
        <v>927</v>
      </c>
      <c r="D102" s="1" t="s">
        <v>30</v>
      </c>
      <c r="E102" s="3">
        <v>2022</v>
      </c>
      <c r="F102" s="1" t="s">
        <v>928</v>
      </c>
      <c r="G102" s="1" t="s">
        <v>917</v>
      </c>
      <c r="H102" s="1" t="s">
        <v>929</v>
      </c>
      <c r="I102" s="1">
        <v>46</v>
      </c>
      <c r="J102" s="1">
        <v>40</v>
      </c>
      <c r="K102" s="1">
        <v>2</v>
      </c>
      <c r="L102" s="1">
        <v>14</v>
      </c>
      <c r="M102" s="1" t="s">
        <v>63</v>
      </c>
      <c r="N102" s="1" t="s">
        <v>64</v>
      </c>
      <c r="O102" s="1" t="s">
        <v>65</v>
      </c>
      <c r="P102" s="1" t="s">
        <v>930</v>
      </c>
      <c r="Q102" s="1" t="s">
        <v>931</v>
      </c>
      <c r="R102" s="1">
        <v>11</v>
      </c>
      <c r="S102" s="1">
        <v>1</v>
      </c>
      <c r="T102" s="1" t="s">
        <v>932</v>
      </c>
      <c r="U102" s="1" t="str">
        <f>HYPERLINK("http://dx.doi.org/10.1016/j.jum.2021.09.002","http://dx.doi.org/10.1016/j.jum.2021.09.002")</f>
        <v>http://dx.doi.org/10.1016/j.jum.2021.09.002</v>
      </c>
      <c r="V102" s="1">
        <v>13</v>
      </c>
      <c r="W102" s="1" t="s">
        <v>933</v>
      </c>
      <c r="X102" s="1" t="s">
        <v>130</v>
      </c>
      <c r="Y102" s="1" t="s">
        <v>933</v>
      </c>
      <c r="Z102" s="1" t="s">
        <v>39</v>
      </c>
      <c r="AA102" s="1" t="s">
        <v>175</v>
      </c>
    </row>
    <row r="103" spans="1:27" s="1" customFormat="1" ht="18.5" x14ac:dyDescent="0.45">
      <c r="A103" s="1" t="s">
        <v>934</v>
      </c>
      <c r="B103" s="1" t="s">
        <v>935</v>
      </c>
      <c r="C103" s="1" t="s">
        <v>936</v>
      </c>
      <c r="D103" s="1" t="s">
        <v>915</v>
      </c>
      <c r="E103" s="3">
        <v>2022</v>
      </c>
      <c r="F103" s="1" t="s">
        <v>937</v>
      </c>
      <c r="G103" s="1" t="s">
        <v>938</v>
      </c>
      <c r="H103" s="1" t="s">
        <v>939</v>
      </c>
      <c r="I103" s="1">
        <v>20</v>
      </c>
      <c r="J103" s="1">
        <v>0</v>
      </c>
      <c r="K103" s="1">
        <v>0</v>
      </c>
      <c r="L103" s="1">
        <v>2</v>
      </c>
      <c r="M103" s="1" t="s">
        <v>940</v>
      </c>
      <c r="N103" s="1" t="s">
        <v>690</v>
      </c>
      <c r="O103" s="1" t="s">
        <v>691</v>
      </c>
      <c r="P103" s="1" t="s">
        <v>941</v>
      </c>
      <c r="Q103" s="1" t="s">
        <v>942</v>
      </c>
      <c r="R103" s="1">
        <v>1534</v>
      </c>
      <c r="S103" s="1" t="s">
        <v>39</v>
      </c>
      <c r="T103" s="1" t="s">
        <v>943</v>
      </c>
      <c r="U103" s="1" t="str">
        <f>HYPERLINK("http://dx.doi.org/10.1007/978-3-030-96040-7_58","http://dx.doi.org/10.1007/978-3-030-96040-7_58")</f>
        <v>http://dx.doi.org/10.1007/978-3-030-96040-7_58</v>
      </c>
      <c r="V103" s="1">
        <v>17</v>
      </c>
      <c r="W103" s="1" t="s">
        <v>944</v>
      </c>
      <c r="X103" s="1" t="s">
        <v>923</v>
      </c>
      <c r="Y103" s="1" t="s">
        <v>245</v>
      </c>
      <c r="Z103" s="1" t="s">
        <v>39</v>
      </c>
      <c r="AA103" s="1" t="s">
        <v>39</v>
      </c>
    </row>
    <row r="104" spans="1:27" s="1" customFormat="1" ht="18.5" x14ac:dyDescent="0.45">
      <c r="A104" s="1" t="s">
        <v>945</v>
      </c>
      <c r="B104" s="1" t="s">
        <v>946</v>
      </c>
      <c r="C104" s="1" t="s">
        <v>947</v>
      </c>
      <c r="D104" s="1" t="s">
        <v>30</v>
      </c>
      <c r="E104" s="3">
        <v>2022</v>
      </c>
      <c r="F104" s="1" t="s">
        <v>948</v>
      </c>
      <c r="G104" s="1" t="s">
        <v>32</v>
      </c>
      <c r="H104" s="1" t="s">
        <v>949</v>
      </c>
      <c r="I104" s="1">
        <v>35</v>
      </c>
      <c r="J104" s="1">
        <v>1</v>
      </c>
      <c r="K104" s="1">
        <v>0</v>
      </c>
      <c r="L104" s="1">
        <v>0</v>
      </c>
      <c r="M104" s="1" t="s">
        <v>632</v>
      </c>
      <c r="N104" s="1" t="s">
        <v>633</v>
      </c>
      <c r="O104" s="1" t="s">
        <v>634</v>
      </c>
      <c r="P104" s="1" t="s">
        <v>950</v>
      </c>
      <c r="Q104" s="1" t="s">
        <v>951</v>
      </c>
      <c r="R104" s="1">
        <v>14</v>
      </c>
      <c r="S104" s="1">
        <v>1</v>
      </c>
      <c r="T104" s="1" t="s">
        <v>952</v>
      </c>
      <c r="U104" s="1" t="str">
        <f>HYPERLINK("http://dx.doi.org/10.1142/S2661335222500034","http://dx.doi.org/10.1142/S2661335222500034")</f>
        <v>http://dx.doi.org/10.1142/S2661335222500034</v>
      </c>
      <c r="V104" s="1">
        <v>8</v>
      </c>
      <c r="W104" s="1" t="s">
        <v>82</v>
      </c>
      <c r="X104" s="1" t="s">
        <v>130</v>
      </c>
      <c r="Y104" s="1" t="s">
        <v>83</v>
      </c>
      <c r="Z104" s="1" t="s">
        <v>39</v>
      </c>
      <c r="AA104" s="1" t="s">
        <v>97</v>
      </c>
    </row>
    <row r="105" spans="1:27" s="1" customFormat="1" ht="18.5" x14ac:dyDescent="0.45">
      <c r="A105" s="1" t="s">
        <v>953</v>
      </c>
      <c r="B105" s="1" t="s">
        <v>954</v>
      </c>
      <c r="C105" s="1" t="s">
        <v>697</v>
      </c>
      <c r="D105" s="1" t="s">
        <v>30</v>
      </c>
      <c r="E105" s="3">
        <v>2022</v>
      </c>
      <c r="F105" s="1" t="s">
        <v>955</v>
      </c>
      <c r="G105" s="1" t="s">
        <v>956</v>
      </c>
      <c r="H105" s="1" t="s">
        <v>957</v>
      </c>
      <c r="I105" s="1">
        <v>31</v>
      </c>
      <c r="J105" s="1">
        <v>4</v>
      </c>
      <c r="K105" s="1">
        <v>2</v>
      </c>
      <c r="L105" s="1">
        <v>11</v>
      </c>
      <c r="M105" s="1" t="s">
        <v>282</v>
      </c>
      <c r="N105" s="1" t="s">
        <v>283</v>
      </c>
      <c r="O105" s="1" t="s">
        <v>284</v>
      </c>
      <c r="P105" s="1" t="s">
        <v>699</v>
      </c>
      <c r="Q105" s="1" t="s">
        <v>700</v>
      </c>
      <c r="R105" s="1">
        <v>82</v>
      </c>
      <c r="S105" s="1" t="s">
        <v>39</v>
      </c>
      <c r="T105" s="1" t="s">
        <v>958</v>
      </c>
      <c r="U105" s="1" t="str">
        <f>HYPERLINK("http://dx.doi.org/10.1016/j.seps.2022.101263","http://dx.doi.org/10.1016/j.seps.2022.101263")</f>
        <v>http://dx.doi.org/10.1016/j.seps.2022.101263</v>
      </c>
      <c r="V105" s="1">
        <v>11</v>
      </c>
      <c r="W105" s="1" t="s">
        <v>702</v>
      </c>
      <c r="X105" s="1" t="s">
        <v>362</v>
      </c>
      <c r="Y105" s="1" t="s">
        <v>703</v>
      </c>
      <c r="Z105" s="1">
        <v>35165491</v>
      </c>
      <c r="AA105" s="1" t="s">
        <v>337</v>
      </c>
    </row>
    <row r="106" spans="1:27" s="1" customFormat="1" ht="18.5" x14ac:dyDescent="0.45">
      <c r="A106" s="1" t="s">
        <v>959</v>
      </c>
      <c r="B106" s="1" t="s">
        <v>960</v>
      </c>
      <c r="C106" s="1" t="s">
        <v>961</v>
      </c>
      <c r="D106" s="1" t="s">
        <v>30</v>
      </c>
      <c r="E106" s="3">
        <v>2022</v>
      </c>
      <c r="F106" s="1" t="s">
        <v>962</v>
      </c>
      <c r="G106" s="1" t="s">
        <v>32</v>
      </c>
      <c r="H106" s="1" t="s">
        <v>963</v>
      </c>
      <c r="I106" s="1">
        <v>28</v>
      </c>
      <c r="J106" s="1">
        <v>0</v>
      </c>
      <c r="K106" s="1">
        <v>0</v>
      </c>
      <c r="L106" s="1">
        <v>0</v>
      </c>
      <c r="M106" s="1" t="s">
        <v>964</v>
      </c>
      <c r="N106" s="1" t="s">
        <v>965</v>
      </c>
      <c r="O106" s="1" t="s">
        <v>966</v>
      </c>
      <c r="P106" s="1" t="s">
        <v>967</v>
      </c>
      <c r="Q106" s="1" t="s">
        <v>39</v>
      </c>
      <c r="R106" s="1">
        <v>17</v>
      </c>
      <c r="S106" s="1">
        <v>2</v>
      </c>
      <c r="T106" s="1" t="s">
        <v>39</v>
      </c>
      <c r="U106" s="1" t="s">
        <v>39</v>
      </c>
      <c r="V106" s="1">
        <v>9</v>
      </c>
      <c r="W106" s="1" t="s">
        <v>410</v>
      </c>
      <c r="X106" s="1" t="s">
        <v>130</v>
      </c>
      <c r="Y106" s="1" t="s">
        <v>410</v>
      </c>
      <c r="Z106" s="1" t="s">
        <v>39</v>
      </c>
      <c r="AA106" s="1" t="s">
        <v>39</v>
      </c>
    </row>
    <row r="107" spans="1:27" s="1" customFormat="1" ht="18.5" x14ac:dyDescent="0.45">
      <c r="A107" s="1" t="s">
        <v>968</v>
      </c>
      <c r="B107" s="1" t="s">
        <v>969</v>
      </c>
      <c r="C107" s="1" t="s">
        <v>970</v>
      </c>
      <c r="D107" s="1" t="s">
        <v>30</v>
      </c>
      <c r="E107" s="3">
        <v>2022</v>
      </c>
      <c r="F107" s="1" t="s">
        <v>971</v>
      </c>
      <c r="G107" s="1" t="s">
        <v>972</v>
      </c>
      <c r="H107" s="1" t="s">
        <v>973</v>
      </c>
      <c r="I107" s="1">
        <v>171</v>
      </c>
      <c r="J107" s="1">
        <v>41</v>
      </c>
      <c r="K107" s="1">
        <v>4</v>
      </c>
      <c r="L107" s="1">
        <v>24</v>
      </c>
      <c r="M107" s="1" t="s">
        <v>63</v>
      </c>
      <c r="N107" s="1" t="s">
        <v>64</v>
      </c>
      <c r="O107" s="1" t="s">
        <v>65</v>
      </c>
      <c r="P107" s="1" t="s">
        <v>974</v>
      </c>
      <c r="Q107" s="1" t="s">
        <v>39</v>
      </c>
      <c r="R107" s="1">
        <v>3</v>
      </c>
      <c r="S107" s="1" t="s">
        <v>39</v>
      </c>
      <c r="T107" s="1" t="s">
        <v>975</v>
      </c>
      <c r="U107" s="1" t="str">
        <f>HYPERLINK("http://dx.doi.org/10.1016/j.crmicr.2022.100107","http://dx.doi.org/10.1016/j.crmicr.2022.100107")</f>
        <v>http://dx.doi.org/10.1016/j.crmicr.2022.100107</v>
      </c>
      <c r="V107" s="1">
        <v>11</v>
      </c>
      <c r="W107" s="1" t="s">
        <v>174</v>
      </c>
      <c r="X107" s="1" t="s">
        <v>130</v>
      </c>
      <c r="Y107" s="1" t="s">
        <v>174</v>
      </c>
      <c r="Z107" s="1">
        <v>35169758</v>
      </c>
      <c r="AA107" s="1" t="s">
        <v>175</v>
      </c>
    </row>
    <row r="108" spans="1:27" s="1" customFormat="1" ht="18.5" x14ac:dyDescent="0.45">
      <c r="A108" s="1" t="s">
        <v>976</v>
      </c>
      <c r="B108" s="1" t="s">
        <v>977</v>
      </c>
      <c r="C108" s="1" t="s">
        <v>978</v>
      </c>
      <c r="D108" s="1" t="s">
        <v>30</v>
      </c>
      <c r="E108" s="3">
        <v>2022</v>
      </c>
      <c r="F108" s="1" t="s">
        <v>979</v>
      </c>
      <c r="G108" s="1" t="s">
        <v>980</v>
      </c>
      <c r="H108" s="1" t="s">
        <v>75</v>
      </c>
      <c r="I108" s="1">
        <v>44</v>
      </c>
      <c r="J108" s="1">
        <v>21</v>
      </c>
      <c r="K108" s="1">
        <v>1</v>
      </c>
      <c r="L108" s="1">
        <v>11</v>
      </c>
      <c r="M108" s="1" t="s">
        <v>76</v>
      </c>
      <c r="N108" s="1" t="s">
        <v>77</v>
      </c>
      <c r="O108" s="1" t="s">
        <v>78</v>
      </c>
      <c r="P108" s="1" t="s">
        <v>981</v>
      </c>
      <c r="Q108" s="1" t="s">
        <v>982</v>
      </c>
      <c r="R108" s="1">
        <v>24</v>
      </c>
      <c r="S108" s="1">
        <v>6</v>
      </c>
      <c r="T108" s="1" t="s">
        <v>983</v>
      </c>
      <c r="U108" s="1" t="str">
        <f>HYPERLINK("http://dx.doi.org/10.1007/s40815-021-01224-5","http://dx.doi.org/10.1007/s40815-021-01224-5")</f>
        <v>http://dx.doi.org/10.1007/s40815-021-01224-5</v>
      </c>
      <c r="V108" s="1">
        <v>18</v>
      </c>
      <c r="W108" s="1" t="s">
        <v>984</v>
      </c>
      <c r="X108" s="1" t="s">
        <v>42</v>
      </c>
      <c r="Y108" s="1" t="s">
        <v>985</v>
      </c>
      <c r="Z108" s="1" t="s">
        <v>39</v>
      </c>
      <c r="AA108" s="1" t="s">
        <v>39</v>
      </c>
    </row>
    <row r="109" spans="1:27" s="1" customFormat="1" ht="18.5" x14ac:dyDescent="0.45">
      <c r="A109" s="1" t="s">
        <v>986</v>
      </c>
      <c r="B109" s="1" t="s">
        <v>987</v>
      </c>
      <c r="C109" s="1" t="s">
        <v>988</v>
      </c>
      <c r="D109" s="1" t="s">
        <v>401</v>
      </c>
      <c r="E109" s="3">
        <v>2022</v>
      </c>
      <c r="F109" s="1" t="s">
        <v>989</v>
      </c>
      <c r="G109" s="1" t="s">
        <v>866</v>
      </c>
      <c r="H109" s="1" t="s">
        <v>867</v>
      </c>
      <c r="I109" s="1">
        <v>115</v>
      </c>
      <c r="J109" s="1">
        <v>4</v>
      </c>
      <c r="K109" s="1">
        <v>0</v>
      </c>
      <c r="L109" s="1">
        <v>24</v>
      </c>
      <c r="M109" s="1" t="s">
        <v>63</v>
      </c>
      <c r="N109" s="1" t="s">
        <v>64</v>
      </c>
      <c r="O109" s="1" t="s">
        <v>65</v>
      </c>
      <c r="P109" s="1" t="s">
        <v>990</v>
      </c>
      <c r="Q109" s="1" t="s">
        <v>991</v>
      </c>
      <c r="R109" s="1">
        <v>1865</v>
      </c>
      <c r="S109" s="1">
        <v>7</v>
      </c>
      <c r="T109" s="1" t="s">
        <v>992</v>
      </c>
      <c r="U109" s="1" t="str">
        <f>HYPERLINK("http://dx.doi.org/10.1016/j.bbagrm.2022.194871","http://dx.doi.org/10.1016/j.bbagrm.2022.194871")</f>
        <v>http://dx.doi.org/10.1016/j.bbagrm.2022.194871</v>
      </c>
      <c r="V109" s="1">
        <v>11</v>
      </c>
      <c r="W109" s="1" t="s">
        <v>993</v>
      </c>
      <c r="X109" s="1" t="s">
        <v>42</v>
      </c>
      <c r="Y109" s="1" t="s">
        <v>993</v>
      </c>
      <c r="Z109" s="1">
        <v>36041664</v>
      </c>
      <c r="AA109" s="1" t="s">
        <v>39</v>
      </c>
    </row>
    <row r="110" spans="1:27" s="1" customFormat="1" ht="18.5" x14ac:dyDescent="0.45">
      <c r="A110" s="1" t="s">
        <v>994</v>
      </c>
      <c r="B110" s="1" t="s">
        <v>995</v>
      </c>
      <c r="C110" s="1" t="s">
        <v>996</v>
      </c>
      <c r="D110" s="1" t="s">
        <v>30</v>
      </c>
      <c r="E110" s="3">
        <v>2022</v>
      </c>
      <c r="F110" s="1" t="s">
        <v>997</v>
      </c>
      <c r="G110" s="1" t="s">
        <v>998</v>
      </c>
      <c r="H110" s="1" t="s">
        <v>999</v>
      </c>
      <c r="I110" s="1">
        <v>74</v>
      </c>
      <c r="J110" s="1">
        <v>3</v>
      </c>
      <c r="K110" s="1">
        <v>0</v>
      </c>
      <c r="L110" s="1">
        <v>7</v>
      </c>
      <c r="M110" s="1" t="s">
        <v>1000</v>
      </c>
      <c r="N110" s="1" t="s">
        <v>1001</v>
      </c>
      <c r="O110" s="1" t="s">
        <v>1002</v>
      </c>
      <c r="P110" s="1" t="s">
        <v>1003</v>
      </c>
      <c r="Q110" s="1" t="s">
        <v>39</v>
      </c>
      <c r="R110" s="1">
        <v>12</v>
      </c>
      <c r="S110" s="1">
        <v>1</v>
      </c>
      <c r="T110" s="1" t="s">
        <v>1004</v>
      </c>
      <c r="U110" s="1" t="str">
        <f>HYPERLINK("http://dx.doi.org/10.1038/s41598-022-26140-y","http://dx.doi.org/10.1038/s41598-022-26140-y")</f>
        <v>http://dx.doi.org/10.1038/s41598-022-26140-y</v>
      </c>
      <c r="V110" s="1">
        <v>12</v>
      </c>
      <c r="W110" s="1" t="s">
        <v>108</v>
      </c>
      <c r="X110" s="1" t="s">
        <v>42</v>
      </c>
      <c r="Y110" s="1" t="s">
        <v>109</v>
      </c>
      <c r="Z110" s="1">
        <v>36572722</v>
      </c>
      <c r="AA110" s="1" t="s">
        <v>110</v>
      </c>
    </row>
    <row r="111" spans="1:27" s="1" customFormat="1" ht="18.5" x14ac:dyDescent="0.45">
      <c r="A111" s="1" t="s">
        <v>1005</v>
      </c>
      <c r="B111" s="1" t="s">
        <v>1006</v>
      </c>
      <c r="C111" s="1" t="s">
        <v>1007</v>
      </c>
      <c r="D111" s="1" t="s">
        <v>30</v>
      </c>
      <c r="E111" s="3">
        <v>2022</v>
      </c>
      <c r="F111" s="1" t="s">
        <v>1008</v>
      </c>
      <c r="G111" s="1" t="s">
        <v>1009</v>
      </c>
      <c r="H111" s="1" t="s">
        <v>1010</v>
      </c>
      <c r="I111" s="1">
        <v>29</v>
      </c>
      <c r="J111" s="1">
        <v>7</v>
      </c>
      <c r="K111" s="1">
        <v>1</v>
      </c>
      <c r="L111" s="1">
        <v>21</v>
      </c>
      <c r="M111" s="1" t="s">
        <v>1011</v>
      </c>
      <c r="N111" s="1" t="s">
        <v>405</v>
      </c>
      <c r="O111" s="1" t="s">
        <v>1012</v>
      </c>
      <c r="P111" s="1" t="s">
        <v>39</v>
      </c>
      <c r="Q111" s="1" t="s">
        <v>1013</v>
      </c>
      <c r="R111" s="1">
        <v>16</v>
      </c>
      <c r="S111" s="1">
        <v>1</v>
      </c>
      <c r="T111" s="1" t="s">
        <v>1014</v>
      </c>
      <c r="U111" s="1" t="str">
        <f>HYPERLINK("http://dx.doi.org/10.1186/s13065-022-00824-y","http://dx.doi.org/10.1186/s13065-022-00824-y")</f>
        <v>http://dx.doi.org/10.1186/s13065-022-00824-y</v>
      </c>
      <c r="V111" s="1">
        <v>11</v>
      </c>
      <c r="W111" s="1" t="s">
        <v>656</v>
      </c>
      <c r="X111" s="1" t="s">
        <v>42</v>
      </c>
      <c r="Y111" s="1" t="s">
        <v>657</v>
      </c>
      <c r="Z111" s="1">
        <v>35562772</v>
      </c>
      <c r="AA111" s="1" t="s">
        <v>175</v>
      </c>
    </row>
    <row r="112" spans="1:27" s="1" customFormat="1" ht="18.5" x14ac:dyDescent="0.45">
      <c r="A112" s="1" t="s">
        <v>1015</v>
      </c>
      <c r="B112" s="1" t="s">
        <v>1016</v>
      </c>
      <c r="C112" s="1" t="s">
        <v>1017</v>
      </c>
      <c r="D112" s="1" t="s">
        <v>30</v>
      </c>
      <c r="E112" s="3">
        <v>2022</v>
      </c>
      <c r="F112" s="1" t="s">
        <v>1018</v>
      </c>
      <c r="G112" s="1" t="s">
        <v>32</v>
      </c>
      <c r="H112" s="1" t="s">
        <v>1019</v>
      </c>
      <c r="I112" s="1">
        <v>58</v>
      </c>
      <c r="J112" s="1">
        <v>2</v>
      </c>
      <c r="K112" s="1">
        <v>1</v>
      </c>
      <c r="L112" s="1">
        <v>9</v>
      </c>
      <c r="M112" s="1" t="s">
        <v>204</v>
      </c>
      <c r="N112" s="1" t="s">
        <v>283</v>
      </c>
      <c r="O112" s="1" t="s">
        <v>343</v>
      </c>
      <c r="P112" s="1" t="s">
        <v>1020</v>
      </c>
      <c r="Q112" s="1" t="s">
        <v>1021</v>
      </c>
      <c r="R112" s="1">
        <v>17</v>
      </c>
      <c r="S112" s="1">
        <v>3</v>
      </c>
      <c r="T112" s="1" t="s">
        <v>1022</v>
      </c>
      <c r="U112" s="1" t="str">
        <f>HYPERLINK("http://dx.doi.org/10.1007/s11468-022-01603-0","http://dx.doi.org/10.1007/s11468-022-01603-0")</f>
        <v>http://dx.doi.org/10.1007/s11468-022-01603-0</v>
      </c>
      <c r="V112" s="1">
        <v>18</v>
      </c>
      <c r="W112" s="1" t="s">
        <v>1023</v>
      </c>
      <c r="X112" s="1" t="s">
        <v>42</v>
      </c>
      <c r="Y112" s="1" t="s">
        <v>1024</v>
      </c>
      <c r="Z112" s="1" t="s">
        <v>39</v>
      </c>
      <c r="AA112" s="1" t="s">
        <v>39</v>
      </c>
    </row>
    <row r="113" spans="1:27" s="1" customFormat="1" ht="18.5" x14ac:dyDescent="0.45">
      <c r="A113" s="1" t="s">
        <v>1025</v>
      </c>
      <c r="B113" s="1" t="s">
        <v>1026</v>
      </c>
      <c r="C113" s="1" t="s">
        <v>1027</v>
      </c>
      <c r="D113" s="1" t="s">
        <v>30</v>
      </c>
      <c r="E113" s="3">
        <v>2022</v>
      </c>
      <c r="F113" s="1" t="s">
        <v>1028</v>
      </c>
      <c r="G113" s="1" t="s">
        <v>1029</v>
      </c>
      <c r="H113" s="1" t="s">
        <v>1030</v>
      </c>
      <c r="I113" s="1">
        <v>20</v>
      </c>
      <c r="J113" s="1">
        <v>4</v>
      </c>
      <c r="K113" s="1">
        <v>0</v>
      </c>
      <c r="L113" s="1">
        <v>0</v>
      </c>
      <c r="M113" s="1" t="s">
        <v>1031</v>
      </c>
      <c r="N113" s="1" t="s">
        <v>1032</v>
      </c>
      <c r="O113" s="1" t="s">
        <v>1033</v>
      </c>
      <c r="P113" s="1" t="s">
        <v>1034</v>
      </c>
      <c r="Q113" s="1" t="s">
        <v>1035</v>
      </c>
      <c r="R113" s="1">
        <v>10</v>
      </c>
      <c r="S113" s="1">
        <v>3</v>
      </c>
      <c r="T113" s="1" t="s">
        <v>1036</v>
      </c>
      <c r="U113" s="1" t="str">
        <f>HYPERLINK("http://dx.doi.org/10.17017/j.fish.355","http://dx.doi.org/10.17017/j.fish.355")</f>
        <v>http://dx.doi.org/10.17017/j.fish.355</v>
      </c>
      <c r="V113" s="1">
        <v>5</v>
      </c>
      <c r="W113" s="1" t="s">
        <v>1037</v>
      </c>
      <c r="X113" s="1" t="s">
        <v>130</v>
      </c>
      <c r="Y113" s="1" t="s">
        <v>1037</v>
      </c>
      <c r="Z113" s="1" t="s">
        <v>39</v>
      </c>
      <c r="AA113" s="1" t="s">
        <v>97</v>
      </c>
    </row>
    <row r="114" spans="1:27" s="1" customFormat="1" ht="18.5" x14ac:dyDescent="0.45">
      <c r="A114" s="1" t="s">
        <v>1038</v>
      </c>
      <c r="B114" s="1" t="s">
        <v>1039</v>
      </c>
      <c r="C114" s="1" t="s">
        <v>1040</v>
      </c>
      <c r="D114" s="1" t="s">
        <v>30</v>
      </c>
      <c r="E114" s="3">
        <v>2022</v>
      </c>
      <c r="F114" s="1" t="s">
        <v>1041</v>
      </c>
      <c r="G114" s="1" t="s">
        <v>1042</v>
      </c>
      <c r="H114" s="1" t="s">
        <v>1043</v>
      </c>
      <c r="I114" s="1">
        <v>112</v>
      </c>
      <c r="J114" s="1">
        <v>12</v>
      </c>
      <c r="K114" s="1">
        <v>1</v>
      </c>
      <c r="L114" s="1">
        <v>4</v>
      </c>
      <c r="M114" s="1" t="s">
        <v>632</v>
      </c>
      <c r="N114" s="1" t="s">
        <v>633</v>
      </c>
      <c r="O114" s="1" t="s">
        <v>634</v>
      </c>
      <c r="P114" s="1" t="s">
        <v>1044</v>
      </c>
      <c r="Q114" s="1" t="s">
        <v>1045</v>
      </c>
      <c r="R114" s="1">
        <v>19</v>
      </c>
      <c r="S114" s="1">
        <v>14</v>
      </c>
      <c r="T114" s="1" t="s">
        <v>1046</v>
      </c>
      <c r="U114" s="1" t="str">
        <f>HYPERLINK("http://dx.doi.org/10.1142/S0219887822502310","http://dx.doi.org/10.1142/S0219887822502310")</f>
        <v>http://dx.doi.org/10.1142/S0219887822502310</v>
      </c>
      <c r="V114" s="1">
        <v>19</v>
      </c>
      <c r="W114" s="1" t="s">
        <v>1047</v>
      </c>
      <c r="X114" s="1" t="s">
        <v>42</v>
      </c>
      <c r="Y114" s="1" t="s">
        <v>186</v>
      </c>
      <c r="Z114" s="1" t="s">
        <v>39</v>
      </c>
      <c r="AA114" s="1" t="s">
        <v>39</v>
      </c>
    </row>
    <row r="115" spans="1:27" s="1" customFormat="1" ht="18.5" x14ac:dyDescent="0.45">
      <c r="A115" s="1" t="s">
        <v>1048</v>
      </c>
      <c r="B115" s="1" t="s">
        <v>1049</v>
      </c>
      <c r="C115" s="1" t="s">
        <v>855</v>
      </c>
      <c r="D115" s="1" t="s">
        <v>30</v>
      </c>
      <c r="E115" s="3">
        <v>2022</v>
      </c>
      <c r="F115" s="1" t="s">
        <v>1050</v>
      </c>
      <c r="G115" s="1" t="s">
        <v>1051</v>
      </c>
      <c r="H115" s="1" t="s">
        <v>858</v>
      </c>
      <c r="I115" s="1">
        <v>60</v>
      </c>
      <c r="J115" s="1">
        <v>18</v>
      </c>
      <c r="K115" s="1">
        <v>1</v>
      </c>
      <c r="L115" s="1">
        <v>15</v>
      </c>
      <c r="M115" s="1" t="s">
        <v>63</v>
      </c>
      <c r="N115" s="1" t="s">
        <v>64</v>
      </c>
      <c r="O115" s="1" t="s">
        <v>65</v>
      </c>
      <c r="P115" s="1" t="s">
        <v>859</v>
      </c>
      <c r="Q115" s="1" t="s">
        <v>860</v>
      </c>
      <c r="R115" s="1">
        <v>34</v>
      </c>
      <c r="S115" s="1">
        <v>7</v>
      </c>
      <c r="T115" s="1" t="s">
        <v>1052</v>
      </c>
      <c r="U115" s="1" t="str">
        <f>HYPERLINK("http://dx.doi.org/10.1016/j.jksuci.2020.09.014","http://dx.doi.org/10.1016/j.jksuci.2020.09.014")</f>
        <v>http://dx.doi.org/10.1016/j.jksuci.2020.09.014</v>
      </c>
      <c r="V115" s="1">
        <v>19</v>
      </c>
      <c r="W115" s="1" t="s">
        <v>288</v>
      </c>
      <c r="X115" s="1" t="s">
        <v>42</v>
      </c>
      <c r="Y115" s="1" t="s">
        <v>245</v>
      </c>
      <c r="Z115" s="1" t="s">
        <v>39</v>
      </c>
      <c r="AA115" s="1" t="s">
        <v>97</v>
      </c>
    </row>
    <row r="116" spans="1:27" s="1" customFormat="1" ht="18.5" x14ac:dyDescent="0.45">
      <c r="A116" s="1" t="s">
        <v>1053</v>
      </c>
      <c r="B116" s="1" t="s">
        <v>1054</v>
      </c>
      <c r="C116" s="1" t="s">
        <v>1055</v>
      </c>
      <c r="D116" s="1" t="s">
        <v>30</v>
      </c>
      <c r="E116" s="3">
        <v>2022</v>
      </c>
      <c r="F116" s="1" t="s">
        <v>1056</v>
      </c>
      <c r="G116" s="1" t="s">
        <v>1057</v>
      </c>
      <c r="H116" s="1" t="s">
        <v>1058</v>
      </c>
      <c r="I116" s="1">
        <v>40</v>
      </c>
      <c r="J116" s="1">
        <v>0</v>
      </c>
      <c r="K116" s="1">
        <v>0</v>
      </c>
      <c r="L116" s="1">
        <v>30</v>
      </c>
      <c r="M116" s="1" t="s">
        <v>1059</v>
      </c>
      <c r="N116" s="1" t="s">
        <v>1060</v>
      </c>
      <c r="O116" s="1" t="s">
        <v>1061</v>
      </c>
      <c r="P116" s="1" t="s">
        <v>1062</v>
      </c>
      <c r="Q116" s="1" t="s">
        <v>39</v>
      </c>
      <c r="R116" s="1">
        <v>31</v>
      </c>
      <c r="S116" s="1">
        <v>1</v>
      </c>
      <c r="T116" s="1" t="s">
        <v>1063</v>
      </c>
      <c r="U116" s="1" t="str">
        <f>HYPERLINK("http://dx.doi.org/10.13164/re.2022.0023","http://dx.doi.org/10.13164/re.2022.0023")</f>
        <v>http://dx.doi.org/10.13164/re.2022.0023</v>
      </c>
      <c r="V116" s="1">
        <v>9</v>
      </c>
      <c r="W116" s="1" t="s">
        <v>1064</v>
      </c>
      <c r="X116" s="1" t="s">
        <v>42</v>
      </c>
      <c r="Y116" s="1" t="s">
        <v>505</v>
      </c>
      <c r="Z116" s="1" t="s">
        <v>39</v>
      </c>
      <c r="AA116" s="1" t="s">
        <v>175</v>
      </c>
    </row>
    <row r="117" spans="1:27" s="1" customFormat="1" ht="18.5" x14ac:dyDescent="0.45">
      <c r="A117" s="1" t="s">
        <v>1065</v>
      </c>
      <c r="B117" s="1" t="s">
        <v>1066</v>
      </c>
      <c r="C117" s="1" t="s">
        <v>1067</v>
      </c>
      <c r="D117" s="1" t="s">
        <v>30</v>
      </c>
      <c r="E117" s="3">
        <v>2022</v>
      </c>
      <c r="F117" s="1" t="s">
        <v>1068</v>
      </c>
      <c r="G117" s="1" t="s">
        <v>32</v>
      </c>
      <c r="H117" s="1" t="s">
        <v>509</v>
      </c>
      <c r="I117" s="1">
        <v>35</v>
      </c>
      <c r="J117" s="1">
        <v>6</v>
      </c>
      <c r="K117" s="1">
        <v>0</v>
      </c>
      <c r="L117" s="1">
        <v>4</v>
      </c>
      <c r="M117" s="1" t="s">
        <v>192</v>
      </c>
      <c r="N117" s="1" t="s">
        <v>193</v>
      </c>
      <c r="O117" s="1" t="s">
        <v>1069</v>
      </c>
      <c r="P117" s="1" t="s">
        <v>39</v>
      </c>
      <c r="Q117" s="1" t="s">
        <v>1070</v>
      </c>
      <c r="R117" s="1">
        <v>24</v>
      </c>
      <c r="S117" s="1">
        <v>5</v>
      </c>
      <c r="T117" s="1" t="s">
        <v>1071</v>
      </c>
      <c r="U117" s="1" t="str">
        <f>HYPERLINK("http://dx.doi.org/10.3390/e24050658","http://dx.doi.org/10.3390/e24050658")</f>
        <v>http://dx.doi.org/10.3390/e24050658</v>
      </c>
      <c r="V117" s="1">
        <v>17</v>
      </c>
      <c r="W117" s="1" t="s">
        <v>185</v>
      </c>
      <c r="X117" s="1" t="s">
        <v>42</v>
      </c>
      <c r="Y117" s="1" t="s">
        <v>186</v>
      </c>
      <c r="Z117" s="1">
        <v>35626543</v>
      </c>
      <c r="AA117" s="1" t="s">
        <v>175</v>
      </c>
    </row>
    <row r="118" spans="1:27" s="1" customFormat="1" ht="18.5" x14ac:dyDescent="0.45">
      <c r="A118" s="1" t="s">
        <v>1072</v>
      </c>
      <c r="B118" s="1" t="s">
        <v>1073</v>
      </c>
      <c r="C118" s="1" t="s">
        <v>1074</v>
      </c>
      <c r="D118" s="1" t="s">
        <v>30</v>
      </c>
      <c r="E118" s="3">
        <v>2022</v>
      </c>
      <c r="F118" s="1" t="s">
        <v>1075</v>
      </c>
      <c r="G118" s="1" t="s">
        <v>32</v>
      </c>
      <c r="H118" s="1" t="s">
        <v>1076</v>
      </c>
      <c r="I118" s="1">
        <v>30</v>
      </c>
      <c r="J118" s="1">
        <v>1</v>
      </c>
      <c r="K118" s="1">
        <v>0</v>
      </c>
      <c r="L118" s="1">
        <v>6</v>
      </c>
      <c r="M118" s="1" t="s">
        <v>1077</v>
      </c>
      <c r="N118" s="1" t="s">
        <v>405</v>
      </c>
      <c r="O118" s="1" t="s">
        <v>1078</v>
      </c>
      <c r="P118" s="1" t="s">
        <v>1079</v>
      </c>
      <c r="Q118" s="1" t="s">
        <v>1080</v>
      </c>
      <c r="R118" s="1">
        <v>34</v>
      </c>
      <c r="S118" s="1">
        <v>11</v>
      </c>
      <c r="T118" s="1" t="s">
        <v>1081</v>
      </c>
      <c r="U118" s="1" t="str">
        <f>HYPERLINK("http://dx.doi.org/10.1007/s00521-022-06944-9","http://dx.doi.org/10.1007/s00521-022-06944-9")</f>
        <v>http://dx.doi.org/10.1007/s00521-022-06944-9</v>
      </c>
      <c r="V118" s="1">
        <v>16</v>
      </c>
      <c r="W118" s="1" t="s">
        <v>244</v>
      </c>
      <c r="X118" s="1" t="s">
        <v>42</v>
      </c>
      <c r="Y118" s="1" t="s">
        <v>245</v>
      </c>
      <c r="Z118" s="1" t="s">
        <v>39</v>
      </c>
      <c r="AA118" s="1" t="s">
        <v>39</v>
      </c>
    </row>
    <row r="119" spans="1:27" s="1" customFormat="1" ht="18.5" x14ac:dyDescent="0.45">
      <c r="A119" s="1" t="s">
        <v>1082</v>
      </c>
      <c r="B119" s="1" t="s">
        <v>1083</v>
      </c>
      <c r="C119" s="1" t="s">
        <v>1084</v>
      </c>
      <c r="D119" s="1" t="s">
        <v>30</v>
      </c>
      <c r="E119" s="3">
        <v>2022</v>
      </c>
      <c r="F119" s="1" t="s">
        <v>1085</v>
      </c>
      <c r="G119" s="1" t="s">
        <v>1051</v>
      </c>
      <c r="H119" s="1" t="s">
        <v>1086</v>
      </c>
      <c r="I119" s="1">
        <v>45</v>
      </c>
      <c r="J119" s="1">
        <v>4</v>
      </c>
      <c r="K119" s="1">
        <v>0</v>
      </c>
      <c r="L119" s="1">
        <v>11</v>
      </c>
      <c r="M119" s="1" t="s">
        <v>63</v>
      </c>
      <c r="N119" s="1" t="s">
        <v>64</v>
      </c>
      <c r="O119" s="1" t="s">
        <v>65</v>
      </c>
      <c r="P119" s="1" t="s">
        <v>1087</v>
      </c>
      <c r="Q119" s="1" t="s">
        <v>1088</v>
      </c>
      <c r="R119" s="1">
        <v>74</v>
      </c>
      <c r="S119" s="1" t="s">
        <v>39</v>
      </c>
      <c r="T119" s="1" t="s">
        <v>1089</v>
      </c>
      <c r="U119" s="1" t="str">
        <f>HYPERLINK("http://dx.doi.org/10.1016/j.displa.2022.102268","http://dx.doi.org/10.1016/j.displa.2022.102268")</f>
        <v>http://dx.doi.org/10.1016/j.displa.2022.102268</v>
      </c>
      <c r="V119" s="1">
        <v>16</v>
      </c>
      <c r="W119" s="1" t="s">
        <v>1090</v>
      </c>
      <c r="X119" s="1" t="s">
        <v>42</v>
      </c>
      <c r="Y119" s="1" t="s">
        <v>1091</v>
      </c>
      <c r="Z119" s="1" t="s">
        <v>39</v>
      </c>
      <c r="AA119" s="1" t="s">
        <v>39</v>
      </c>
    </row>
    <row r="120" spans="1:27" s="1" customFormat="1" ht="18.5" x14ac:dyDescent="0.45">
      <c r="A120" s="1" t="s">
        <v>1092</v>
      </c>
      <c r="B120" s="1" t="s">
        <v>1093</v>
      </c>
      <c r="C120" s="1" t="s">
        <v>1094</v>
      </c>
      <c r="D120" s="1" t="s">
        <v>30</v>
      </c>
      <c r="E120" s="3">
        <v>2022</v>
      </c>
      <c r="F120" s="1" t="s">
        <v>1095</v>
      </c>
      <c r="G120" s="1" t="s">
        <v>1096</v>
      </c>
      <c r="H120" s="1" t="s">
        <v>520</v>
      </c>
      <c r="I120" s="1">
        <v>205</v>
      </c>
      <c r="J120" s="1">
        <v>15</v>
      </c>
      <c r="K120" s="1">
        <v>6</v>
      </c>
      <c r="L120" s="1">
        <v>41</v>
      </c>
      <c r="M120" s="1" t="s">
        <v>63</v>
      </c>
      <c r="N120" s="1" t="s">
        <v>64</v>
      </c>
      <c r="O120" s="1" t="s">
        <v>65</v>
      </c>
      <c r="P120" s="1" t="s">
        <v>39</v>
      </c>
      <c r="Q120" s="1" t="s">
        <v>1097</v>
      </c>
      <c r="R120" s="1">
        <v>45</v>
      </c>
      <c r="S120" s="1" t="s">
        <v>39</v>
      </c>
      <c r="T120" s="1" t="s">
        <v>1098</v>
      </c>
      <c r="U120" s="1" t="str">
        <f>HYPERLINK("http://dx.doi.org/10.1016/j.bcab.2022.102509","http://dx.doi.org/10.1016/j.bcab.2022.102509")</f>
        <v>http://dx.doi.org/10.1016/j.bcab.2022.102509</v>
      </c>
      <c r="V120" s="1">
        <v>20</v>
      </c>
      <c r="W120" s="1" t="s">
        <v>410</v>
      </c>
      <c r="X120" s="1" t="s">
        <v>130</v>
      </c>
      <c r="Y120" s="1" t="s">
        <v>410</v>
      </c>
      <c r="Z120" s="1" t="s">
        <v>39</v>
      </c>
      <c r="AA120" s="1" t="s">
        <v>39</v>
      </c>
    </row>
    <row r="121" spans="1:27" s="1" customFormat="1" ht="18.5" x14ac:dyDescent="0.45">
      <c r="A121" s="1" t="s">
        <v>1099</v>
      </c>
      <c r="B121" s="1" t="s">
        <v>1100</v>
      </c>
      <c r="C121" s="1" t="s">
        <v>170</v>
      </c>
      <c r="D121" s="1" t="s">
        <v>30</v>
      </c>
      <c r="E121" s="3">
        <v>2022</v>
      </c>
      <c r="F121" s="1" t="s">
        <v>1101</v>
      </c>
      <c r="G121" s="1" t="s">
        <v>866</v>
      </c>
      <c r="H121" s="1" t="s">
        <v>1102</v>
      </c>
      <c r="I121" s="1">
        <v>73</v>
      </c>
      <c r="J121" s="1">
        <v>6</v>
      </c>
      <c r="K121" s="1">
        <v>1</v>
      </c>
      <c r="L121" s="1">
        <v>21</v>
      </c>
      <c r="M121" s="1" t="s">
        <v>136</v>
      </c>
      <c r="N121" s="1" t="s">
        <v>137</v>
      </c>
      <c r="O121" s="1" t="s">
        <v>138</v>
      </c>
      <c r="P121" s="1" t="s">
        <v>39</v>
      </c>
      <c r="Q121" s="1" t="s">
        <v>172</v>
      </c>
      <c r="R121" s="1">
        <v>13</v>
      </c>
      <c r="S121" s="1" t="s">
        <v>39</v>
      </c>
      <c r="T121" s="1" t="s">
        <v>1103</v>
      </c>
      <c r="U121" s="1" t="str">
        <f>HYPERLINK("http://dx.doi.org/10.3389/fmicb.2022.914037","http://dx.doi.org/10.3389/fmicb.2022.914037")</f>
        <v>http://dx.doi.org/10.3389/fmicb.2022.914037</v>
      </c>
      <c r="V121" s="1">
        <v>15</v>
      </c>
      <c r="W121" s="1" t="s">
        <v>174</v>
      </c>
      <c r="X121" s="1" t="s">
        <v>42</v>
      </c>
      <c r="Y121" s="1" t="s">
        <v>174</v>
      </c>
      <c r="Z121" s="1">
        <v>36110304</v>
      </c>
      <c r="AA121" s="1" t="s">
        <v>175</v>
      </c>
    </row>
    <row r="122" spans="1:27" s="1" customFormat="1" ht="18.5" x14ac:dyDescent="0.45">
      <c r="A122" s="1" t="s">
        <v>734</v>
      </c>
      <c r="B122" s="1" t="s">
        <v>1104</v>
      </c>
      <c r="C122" s="1" t="s">
        <v>1105</v>
      </c>
      <c r="D122" s="1" t="s">
        <v>30</v>
      </c>
      <c r="E122" s="3">
        <v>2022</v>
      </c>
      <c r="F122" s="1" t="s">
        <v>1106</v>
      </c>
      <c r="G122" s="1" t="s">
        <v>1107</v>
      </c>
      <c r="H122" s="1" t="s">
        <v>1108</v>
      </c>
      <c r="I122" s="1">
        <v>33</v>
      </c>
      <c r="J122" s="1">
        <v>8</v>
      </c>
      <c r="K122" s="1">
        <v>0</v>
      </c>
      <c r="L122" s="1">
        <v>1</v>
      </c>
      <c r="M122" s="1" t="s">
        <v>567</v>
      </c>
      <c r="N122" s="1" t="s">
        <v>405</v>
      </c>
      <c r="O122" s="1" t="s">
        <v>568</v>
      </c>
      <c r="P122" s="1" t="s">
        <v>1109</v>
      </c>
      <c r="Q122" s="1" t="s">
        <v>1110</v>
      </c>
      <c r="R122" s="1">
        <v>2022</v>
      </c>
      <c r="S122" s="1" t="s">
        <v>39</v>
      </c>
      <c r="T122" s="1" t="s">
        <v>1111</v>
      </c>
      <c r="U122" s="1" t="str">
        <f>HYPERLINK("http://dx.doi.org/10.1155/2022/4346234","http://dx.doi.org/10.1155/2022/4346234")</f>
        <v>http://dx.doi.org/10.1155/2022/4346234</v>
      </c>
      <c r="V122" s="1">
        <v>13</v>
      </c>
      <c r="W122" s="1" t="s">
        <v>83</v>
      </c>
      <c r="X122" s="1" t="s">
        <v>42</v>
      </c>
      <c r="Y122" s="1" t="s">
        <v>83</v>
      </c>
      <c r="Z122" s="1" t="s">
        <v>39</v>
      </c>
      <c r="AA122" s="1" t="s">
        <v>97</v>
      </c>
    </row>
    <row r="123" spans="1:27" s="1" customFormat="1" ht="18.5" x14ac:dyDescent="0.45">
      <c r="A123" s="1" t="s">
        <v>1112</v>
      </c>
      <c r="B123" s="1" t="s">
        <v>1113</v>
      </c>
      <c r="C123" s="1" t="s">
        <v>1114</v>
      </c>
      <c r="D123" s="1" t="s">
        <v>30</v>
      </c>
      <c r="E123" s="3">
        <v>2022</v>
      </c>
      <c r="F123" s="1" t="s">
        <v>1115</v>
      </c>
      <c r="G123" s="1" t="s">
        <v>1057</v>
      </c>
      <c r="H123" s="1" t="s">
        <v>1058</v>
      </c>
      <c r="I123" s="1">
        <v>20</v>
      </c>
      <c r="J123" s="1">
        <v>3</v>
      </c>
      <c r="K123" s="1">
        <v>0</v>
      </c>
      <c r="L123" s="1">
        <v>0</v>
      </c>
      <c r="M123" s="1" t="s">
        <v>1116</v>
      </c>
      <c r="N123" s="1" t="s">
        <v>1117</v>
      </c>
      <c r="O123" s="1" t="s">
        <v>1118</v>
      </c>
      <c r="P123" s="1" t="s">
        <v>1119</v>
      </c>
      <c r="Q123" s="1" t="s">
        <v>1120</v>
      </c>
      <c r="R123" s="1">
        <v>22</v>
      </c>
      <c r="S123" s="1">
        <v>3</v>
      </c>
      <c r="T123" s="1" t="s">
        <v>1121</v>
      </c>
      <c r="U123" s="1" t="str">
        <f>HYPERLINK("http://dx.doi.org/10.26866/jees.2022.3.r.85","http://dx.doi.org/10.26866/jees.2022.3.r.85")</f>
        <v>http://dx.doi.org/10.26866/jees.2022.3.r.85</v>
      </c>
      <c r="V123" s="1">
        <v>9</v>
      </c>
      <c r="W123" s="1" t="s">
        <v>1064</v>
      </c>
      <c r="X123" s="1" t="s">
        <v>42</v>
      </c>
      <c r="Y123" s="1" t="s">
        <v>505</v>
      </c>
      <c r="Z123" s="1" t="s">
        <v>39</v>
      </c>
      <c r="AA123" s="1" t="s">
        <v>97</v>
      </c>
    </row>
    <row r="124" spans="1:27" s="1" customFormat="1" ht="18.5" x14ac:dyDescent="0.45">
      <c r="A124" s="1" t="s">
        <v>1122</v>
      </c>
      <c r="B124" s="1" t="s">
        <v>1123</v>
      </c>
      <c r="C124" s="1" t="s">
        <v>1124</v>
      </c>
      <c r="D124" s="1" t="s">
        <v>30</v>
      </c>
      <c r="E124" s="3">
        <v>2022</v>
      </c>
      <c r="F124" s="1" t="s">
        <v>1125</v>
      </c>
      <c r="G124" s="1" t="s">
        <v>1126</v>
      </c>
      <c r="H124" s="1" t="s">
        <v>1127</v>
      </c>
      <c r="I124" s="1">
        <v>69</v>
      </c>
      <c r="J124" s="1">
        <v>6</v>
      </c>
      <c r="K124" s="1">
        <v>0</v>
      </c>
      <c r="L124" s="1">
        <v>3</v>
      </c>
      <c r="M124" s="1" t="s">
        <v>76</v>
      </c>
      <c r="N124" s="1" t="s">
        <v>77</v>
      </c>
      <c r="O124" s="1" t="s">
        <v>78</v>
      </c>
      <c r="P124" s="1" t="s">
        <v>1128</v>
      </c>
      <c r="Q124" s="1" t="s">
        <v>1129</v>
      </c>
      <c r="R124" s="1">
        <v>44</v>
      </c>
      <c r="S124" s="1">
        <v>3</v>
      </c>
      <c r="T124" s="1" t="s">
        <v>1130</v>
      </c>
      <c r="U124" s="1" t="str">
        <f>HYPERLINK("http://dx.doi.org/10.1007/s40430-022-03432-y","http://dx.doi.org/10.1007/s40430-022-03432-y")</f>
        <v>http://dx.doi.org/10.1007/s40430-022-03432-y</v>
      </c>
      <c r="V124" s="1">
        <v>19</v>
      </c>
      <c r="W124" s="1" t="s">
        <v>1131</v>
      </c>
      <c r="X124" s="1" t="s">
        <v>42</v>
      </c>
      <c r="Y124" s="1" t="s">
        <v>505</v>
      </c>
      <c r="Z124" s="1" t="s">
        <v>39</v>
      </c>
      <c r="AA124" s="1" t="s">
        <v>39</v>
      </c>
    </row>
    <row r="125" spans="1:27" s="1" customFormat="1" ht="18.5" x14ac:dyDescent="0.45">
      <c r="A125" s="1" t="s">
        <v>1132</v>
      </c>
      <c r="B125" s="1" t="s">
        <v>1133</v>
      </c>
      <c r="C125" s="1" t="s">
        <v>238</v>
      </c>
      <c r="D125" s="1" t="s">
        <v>30</v>
      </c>
      <c r="E125" s="3">
        <v>2022</v>
      </c>
      <c r="F125" s="1" t="s">
        <v>1134</v>
      </c>
      <c r="G125" s="1" t="s">
        <v>1135</v>
      </c>
      <c r="H125" s="1" t="s">
        <v>1136</v>
      </c>
      <c r="I125" s="1">
        <v>72</v>
      </c>
      <c r="J125" s="1">
        <v>20</v>
      </c>
      <c r="K125" s="1">
        <v>2</v>
      </c>
      <c r="L125" s="1">
        <v>72</v>
      </c>
      <c r="M125" s="1" t="s">
        <v>204</v>
      </c>
      <c r="N125" s="1" t="s">
        <v>205</v>
      </c>
      <c r="O125" s="1" t="s">
        <v>206</v>
      </c>
      <c r="P125" s="1" t="s">
        <v>241</v>
      </c>
      <c r="Q125" s="1" t="s">
        <v>242</v>
      </c>
      <c r="R125" s="1">
        <v>55</v>
      </c>
      <c r="S125" s="1">
        <v>7</v>
      </c>
      <c r="T125" s="1" t="s">
        <v>1137</v>
      </c>
      <c r="U125" s="1" t="str">
        <f>HYPERLINK("http://dx.doi.org/10.1007/s10462-021-10133-w","http://dx.doi.org/10.1007/s10462-021-10133-w")</f>
        <v>http://dx.doi.org/10.1007/s10462-021-10133-w</v>
      </c>
      <c r="V125" s="1">
        <v>26</v>
      </c>
      <c r="W125" s="1" t="s">
        <v>244</v>
      </c>
      <c r="X125" s="1" t="s">
        <v>42</v>
      </c>
      <c r="Y125" s="1" t="s">
        <v>245</v>
      </c>
      <c r="Z125" s="1" t="s">
        <v>39</v>
      </c>
      <c r="AA125" s="1" t="s">
        <v>39</v>
      </c>
    </row>
    <row r="126" spans="1:27" s="1" customFormat="1" ht="18.5" x14ac:dyDescent="0.45">
      <c r="A126" s="1" t="s">
        <v>1138</v>
      </c>
      <c r="B126" s="1" t="s">
        <v>1139</v>
      </c>
      <c r="C126" s="1" t="s">
        <v>1140</v>
      </c>
      <c r="D126" s="1" t="s">
        <v>30</v>
      </c>
      <c r="E126" s="3">
        <v>2022</v>
      </c>
      <c r="F126" s="1" t="s">
        <v>1141</v>
      </c>
      <c r="G126" s="1" t="s">
        <v>61</v>
      </c>
      <c r="H126" s="1" t="s">
        <v>1142</v>
      </c>
      <c r="I126" s="1">
        <v>58</v>
      </c>
      <c r="J126" s="1">
        <v>0</v>
      </c>
      <c r="K126" s="1">
        <v>2</v>
      </c>
      <c r="L126" s="1">
        <v>9</v>
      </c>
      <c r="M126" s="1" t="s">
        <v>1143</v>
      </c>
      <c r="N126" s="1" t="s">
        <v>1144</v>
      </c>
      <c r="O126" s="1" t="s">
        <v>1145</v>
      </c>
      <c r="P126" s="1" t="s">
        <v>1146</v>
      </c>
      <c r="Q126" s="1" t="s">
        <v>39</v>
      </c>
      <c r="R126" s="1">
        <v>12</v>
      </c>
      <c r="S126" s="1">
        <v>1</v>
      </c>
      <c r="T126" s="1" t="s">
        <v>1147</v>
      </c>
      <c r="U126" s="1" t="str">
        <f>HYPERLINK("http://dx.doi.org/10.22376/ijpbs/lpr.2022.12.1.L138-147","http://dx.doi.org/10.22376/ijpbs/lpr.2022.12.1.L138-147")</f>
        <v>http://dx.doi.org/10.22376/ijpbs/lpr.2022.12.1.L138-147</v>
      </c>
      <c r="V126" s="1">
        <v>10</v>
      </c>
      <c r="W126" s="1" t="s">
        <v>1148</v>
      </c>
      <c r="X126" s="1" t="s">
        <v>130</v>
      </c>
      <c r="Y126" s="1" t="s">
        <v>336</v>
      </c>
      <c r="Z126" s="1" t="s">
        <v>39</v>
      </c>
      <c r="AA126" s="1" t="s">
        <v>430</v>
      </c>
    </row>
    <row r="127" spans="1:27" s="1" customFormat="1" ht="18.5" x14ac:dyDescent="0.45">
      <c r="A127" s="1" t="s">
        <v>1149</v>
      </c>
      <c r="B127" s="1" t="s">
        <v>1150</v>
      </c>
      <c r="C127" s="1" t="s">
        <v>1151</v>
      </c>
      <c r="D127" s="1" t="s">
        <v>30</v>
      </c>
      <c r="E127" s="3">
        <v>2022</v>
      </c>
      <c r="F127" s="1" t="s">
        <v>1152</v>
      </c>
      <c r="G127" s="1" t="s">
        <v>1153</v>
      </c>
      <c r="H127" s="1" t="s">
        <v>1154</v>
      </c>
      <c r="I127" s="1">
        <v>26</v>
      </c>
      <c r="J127" s="1">
        <v>0</v>
      </c>
      <c r="K127" s="1">
        <v>1</v>
      </c>
      <c r="L127" s="1">
        <v>4</v>
      </c>
      <c r="M127" s="1" t="s">
        <v>215</v>
      </c>
      <c r="N127" s="1" t="s">
        <v>50</v>
      </c>
      <c r="O127" s="1" t="s">
        <v>216</v>
      </c>
      <c r="P127" s="1" t="s">
        <v>1155</v>
      </c>
      <c r="Q127" s="1" t="s">
        <v>39</v>
      </c>
      <c r="R127" s="1">
        <v>8</v>
      </c>
      <c r="S127" s="1">
        <v>1</v>
      </c>
      <c r="T127" s="1" t="s">
        <v>1156</v>
      </c>
      <c r="U127" s="1" t="str">
        <f>HYPERLINK("http://dx.doi.org/10.1080/23311932.2022.2132846","http://dx.doi.org/10.1080/23311932.2022.2132846")</f>
        <v>http://dx.doi.org/10.1080/23311932.2022.2132846</v>
      </c>
      <c r="V127" s="1">
        <v>7</v>
      </c>
      <c r="W127" s="1" t="s">
        <v>1157</v>
      </c>
      <c r="X127" s="1" t="s">
        <v>42</v>
      </c>
      <c r="Y127" s="1" t="s">
        <v>1158</v>
      </c>
      <c r="Z127" s="1" t="s">
        <v>39</v>
      </c>
      <c r="AA127" s="1" t="s">
        <v>97</v>
      </c>
    </row>
    <row r="128" spans="1:27" s="1" customFormat="1" ht="18.5" x14ac:dyDescent="0.45">
      <c r="A128" s="1" t="s">
        <v>1159</v>
      </c>
      <c r="B128" s="1" t="s">
        <v>1160</v>
      </c>
      <c r="C128" s="1" t="s">
        <v>1161</v>
      </c>
      <c r="D128" s="1" t="s">
        <v>30</v>
      </c>
      <c r="E128" s="3">
        <v>2022</v>
      </c>
      <c r="F128" s="1" t="s">
        <v>1162</v>
      </c>
      <c r="G128" s="1" t="s">
        <v>1163</v>
      </c>
      <c r="H128" s="1" t="s">
        <v>1164</v>
      </c>
      <c r="I128" s="1">
        <v>88</v>
      </c>
      <c r="J128" s="1">
        <v>9</v>
      </c>
      <c r="K128" s="1">
        <v>0</v>
      </c>
      <c r="L128" s="1">
        <v>2</v>
      </c>
      <c r="M128" s="1" t="s">
        <v>1165</v>
      </c>
      <c r="N128" s="1" t="s">
        <v>1166</v>
      </c>
      <c r="O128" s="1" t="s">
        <v>1167</v>
      </c>
      <c r="P128" s="1" t="s">
        <v>1168</v>
      </c>
      <c r="Q128" s="1" t="s">
        <v>1169</v>
      </c>
      <c r="R128" s="1">
        <v>11</v>
      </c>
      <c r="S128" s="1">
        <v>3</v>
      </c>
      <c r="T128" s="1" t="s">
        <v>1170</v>
      </c>
      <c r="U128" s="1" t="str">
        <f>HYPERLINK("http://dx.doi.org/10.1166/jon.2022.1842","http://dx.doi.org/10.1166/jon.2022.1842")</f>
        <v>http://dx.doi.org/10.1166/jon.2022.1842</v>
      </c>
      <c r="V128" s="1">
        <v>15</v>
      </c>
      <c r="W128" s="1" t="s">
        <v>1171</v>
      </c>
      <c r="X128" s="1" t="s">
        <v>130</v>
      </c>
      <c r="Y128" s="1" t="s">
        <v>109</v>
      </c>
      <c r="Z128" s="1" t="s">
        <v>39</v>
      </c>
      <c r="AA128" s="1" t="s">
        <v>39</v>
      </c>
    </row>
    <row r="129" spans="1:27" s="1" customFormat="1" ht="18.5" x14ac:dyDescent="0.45">
      <c r="A129" s="1" t="s">
        <v>1172</v>
      </c>
      <c r="B129" s="1" t="s">
        <v>1173</v>
      </c>
      <c r="C129" s="1" t="s">
        <v>1174</v>
      </c>
      <c r="D129" s="1" t="s">
        <v>30</v>
      </c>
      <c r="E129" s="3">
        <v>2022</v>
      </c>
      <c r="F129" s="1" t="s">
        <v>1175</v>
      </c>
      <c r="G129" s="1" t="s">
        <v>1176</v>
      </c>
      <c r="H129" s="1" t="s">
        <v>1177</v>
      </c>
      <c r="I129" s="1">
        <v>34</v>
      </c>
      <c r="J129" s="1">
        <v>0</v>
      </c>
      <c r="K129" s="1">
        <v>0</v>
      </c>
      <c r="L129" s="1">
        <v>1</v>
      </c>
      <c r="M129" s="1" t="s">
        <v>632</v>
      </c>
      <c r="N129" s="1" t="s">
        <v>633</v>
      </c>
      <c r="O129" s="1" t="s">
        <v>634</v>
      </c>
      <c r="P129" s="1" t="s">
        <v>1178</v>
      </c>
      <c r="Q129" s="1" t="s">
        <v>1179</v>
      </c>
      <c r="R129" s="1">
        <v>18</v>
      </c>
      <c r="S129" s="1">
        <v>3</v>
      </c>
      <c r="T129" s="1" t="s">
        <v>1180</v>
      </c>
      <c r="U129" s="1" t="str">
        <f>HYPERLINK("http://dx.doi.org/10.1142/S1793005722500363","http://dx.doi.org/10.1142/S1793005722500363")</f>
        <v>http://dx.doi.org/10.1142/S1793005722500363</v>
      </c>
      <c r="V129" s="1">
        <v>27</v>
      </c>
      <c r="W129" s="1" t="s">
        <v>1181</v>
      </c>
      <c r="X129" s="1" t="s">
        <v>130</v>
      </c>
      <c r="Y129" s="1" t="s">
        <v>83</v>
      </c>
      <c r="Z129" s="1" t="s">
        <v>39</v>
      </c>
      <c r="AA129" s="1" t="s">
        <v>39</v>
      </c>
    </row>
    <row r="130" spans="1:27" s="1" customFormat="1" ht="18.5" x14ac:dyDescent="0.45">
      <c r="A130" s="1" t="s">
        <v>1182</v>
      </c>
      <c r="B130" s="1" t="s">
        <v>1183</v>
      </c>
      <c r="C130" s="1" t="s">
        <v>1184</v>
      </c>
      <c r="D130" s="1" t="s">
        <v>30</v>
      </c>
      <c r="E130" s="3">
        <v>2022</v>
      </c>
      <c r="F130" s="1" t="s">
        <v>1185</v>
      </c>
      <c r="G130" s="1" t="s">
        <v>1186</v>
      </c>
      <c r="H130" s="1" t="s">
        <v>1187</v>
      </c>
      <c r="I130" s="1">
        <v>37</v>
      </c>
      <c r="J130" s="1">
        <v>2</v>
      </c>
      <c r="K130" s="1">
        <v>1</v>
      </c>
      <c r="L130" s="1">
        <v>15</v>
      </c>
      <c r="M130" s="1" t="s">
        <v>63</v>
      </c>
      <c r="N130" s="1" t="s">
        <v>64</v>
      </c>
      <c r="O130" s="1" t="s">
        <v>65</v>
      </c>
      <c r="P130" s="1" t="s">
        <v>39</v>
      </c>
      <c r="Q130" s="1" t="s">
        <v>1188</v>
      </c>
      <c r="R130" s="1">
        <v>29</v>
      </c>
      <c r="S130" s="1" t="s">
        <v>39</v>
      </c>
      <c r="T130" s="1" t="s">
        <v>1189</v>
      </c>
      <c r="U130" s="1" t="str">
        <f>HYPERLINK("http://dx.doi.org/10.1016/j.jarmap.2022.100372","http://dx.doi.org/10.1016/j.jarmap.2022.100372")</f>
        <v>http://dx.doi.org/10.1016/j.jarmap.2022.100372</v>
      </c>
      <c r="V130" s="1">
        <v>7</v>
      </c>
      <c r="W130" s="1" t="s">
        <v>880</v>
      </c>
      <c r="X130" s="1" t="s">
        <v>42</v>
      </c>
      <c r="Y130" s="1" t="s">
        <v>880</v>
      </c>
      <c r="Z130" s="1" t="s">
        <v>39</v>
      </c>
      <c r="AA130" s="1" t="s">
        <v>39</v>
      </c>
    </row>
    <row r="131" spans="1:27" s="1" customFormat="1" ht="18.5" x14ac:dyDescent="0.45">
      <c r="A131" s="1" t="s">
        <v>1190</v>
      </c>
      <c r="B131" s="1" t="s">
        <v>1191</v>
      </c>
      <c r="C131" s="1" t="s">
        <v>1192</v>
      </c>
      <c r="D131" s="1" t="s">
        <v>30</v>
      </c>
      <c r="E131" s="3">
        <v>2022</v>
      </c>
      <c r="F131" s="1" t="s">
        <v>1193</v>
      </c>
      <c r="G131" s="1" t="s">
        <v>1194</v>
      </c>
      <c r="H131" s="1" t="s">
        <v>1195</v>
      </c>
      <c r="I131" s="1">
        <v>42</v>
      </c>
      <c r="J131" s="1">
        <v>22</v>
      </c>
      <c r="K131" s="1">
        <v>1</v>
      </c>
      <c r="L131" s="1">
        <v>19</v>
      </c>
      <c r="M131" s="1" t="s">
        <v>1196</v>
      </c>
      <c r="N131" s="1" t="s">
        <v>35</v>
      </c>
      <c r="O131" s="1" t="s">
        <v>1197</v>
      </c>
      <c r="P131" s="1" t="s">
        <v>1198</v>
      </c>
      <c r="Q131" s="1" t="s">
        <v>1199</v>
      </c>
      <c r="R131" s="1">
        <v>189</v>
      </c>
      <c r="S131" s="1" t="s">
        <v>39</v>
      </c>
      <c r="T131" s="1" t="s">
        <v>1200</v>
      </c>
      <c r="U131" s="1" t="str">
        <f>HYPERLINK("http://dx.doi.org/10.1016/j.renene.2022.02.116","http://dx.doi.org/10.1016/j.renene.2022.02.116")</f>
        <v>http://dx.doi.org/10.1016/j.renene.2022.02.116</v>
      </c>
      <c r="V131" s="1">
        <v>10</v>
      </c>
      <c r="W131" s="1" t="s">
        <v>1201</v>
      </c>
      <c r="X131" s="1" t="s">
        <v>362</v>
      </c>
      <c r="Y131" s="1" t="s">
        <v>1202</v>
      </c>
      <c r="Z131" s="1" t="s">
        <v>39</v>
      </c>
      <c r="AA131" s="1" t="s">
        <v>39</v>
      </c>
    </row>
    <row r="132" spans="1:27" s="1" customFormat="1" ht="18.5" x14ac:dyDescent="0.45">
      <c r="A132" s="1" t="s">
        <v>1203</v>
      </c>
      <c r="B132" s="1" t="s">
        <v>1204</v>
      </c>
      <c r="C132" s="1" t="s">
        <v>1205</v>
      </c>
      <c r="D132" s="1" t="s">
        <v>30</v>
      </c>
      <c r="E132" s="3">
        <v>2022</v>
      </c>
      <c r="F132" s="1" t="s">
        <v>1206</v>
      </c>
      <c r="G132" s="1" t="s">
        <v>1207</v>
      </c>
      <c r="H132" s="1" t="s">
        <v>1127</v>
      </c>
      <c r="I132" s="1">
        <v>53</v>
      </c>
      <c r="J132" s="1">
        <v>1</v>
      </c>
      <c r="K132" s="1">
        <v>0</v>
      </c>
      <c r="L132" s="1">
        <v>1</v>
      </c>
      <c r="M132" s="1" t="s">
        <v>1208</v>
      </c>
      <c r="N132" s="1" t="s">
        <v>1209</v>
      </c>
      <c r="O132" s="1" t="s">
        <v>1210</v>
      </c>
      <c r="P132" s="1" t="s">
        <v>1211</v>
      </c>
      <c r="Q132" s="1" t="s">
        <v>1212</v>
      </c>
      <c r="R132" s="1">
        <v>21</v>
      </c>
      <c r="S132" s="1">
        <v>3</v>
      </c>
      <c r="T132" s="1" t="s">
        <v>39</v>
      </c>
      <c r="U132" s="1" t="s">
        <v>39</v>
      </c>
      <c r="V132" s="1">
        <v>14</v>
      </c>
      <c r="W132" s="1" t="s">
        <v>129</v>
      </c>
      <c r="X132" s="1" t="s">
        <v>42</v>
      </c>
      <c r="Y132" s="1" t="s">
        <v>131</v>
      </c>
      <c r="Z132" s="1" t="s">
        <v>39</v>
      </c>
      <c r="AA132" s="1" t="s">
        <v>39</v>
      </c>
    </row>
    <row r="133" spans="1:27" s="1" customFormat="1" ht="18.5" x14ac:dyDescent="0.45">
      <c r="A133" s="1" t="s">
        <v>1213</v>
      </c>
      <c r="B133" s="1" t="s">
        <v>1214</v>
      </c>
      <c r="C133" s="1" t="s">
        <v>1215</v>
      </c>
      <c r="D133" s="1" t="s">
        <v>30</v>
      </c>
      <c r="E133" s="3">
        <v>2022</v>
      </c>
      <c r="F133" s="1" t="s">
        <v>1216</v>
      </c>
      <c r="G133" s="1" t="s">
        <v>1217</v>
      </c>
      <c r="H133" s="1" t="s">
        <v>1218</v>
      </c>
      <c r="I133" s="1">
        <v>45</v>
      </c>
      <c r="J133" s="1">
        <v>12</v>
      </c>
      <c r="K133" s="1">
        <v>0</v>
      </c>
      <c r="L133" s="1">
        <v>9</v>
      </c>
      <c r="M133" s="1" t="s">
        <v>63</v>
      </c>
      <c r="N133" s="1" t="s">
        <v>64</v>
      </c>
      <c r="O133" s="1" t="s">
        <v>65</v>
      </c>
      <c r="P133" s="1" t="s">
        <v>1219</v>
      </c>
      <c r="Q133" s="1" t="s">
        <v>1220</v>
      </c>
      <c r="R133" s="1">
        <v>130</v>
      </c>
      <c r="S133" s="1" t="s">
        <v>39</v>
      </c>
      <c r="T133" s="1" t="s">
        <v>1221</v>
      </c>
      <c r="U133" s="1" t="str">
        <f>HYPERLINK("http://dx.doi.org/10.1016/j.asoc.2022.109681","http://dx.doi.org/10.1016/j.asoc.2022.109681")</f>
        <v>http://dx.doi.org/10.1016/j.asoc.2022.109681</v>
      </c>
      <c r="V133" s="1">
        <v>19</v>
      </c>
      <c r="W133" s="1" t="s">
        <v>457</v>
      </c>
      <c r="X133" s="1" t="s">
        <v>42</v>
      </c>
      <c r="Y133" s="1" t="s">
        <v>245</v>
      </c>
      <c r="Z133" s="1" t="s">
        <v>39</v>
      </c>
      <c r="AA133" s="1" t="s">
        <v>39</v>
      </c>
    </row>
    <row r="134" spans="1:27" s="1" customFormat="1" ht="18.5" x14ac:dyDescent="0.45">
      <c r="A134" s="1" t="s">
        <v>1222</v>
      </c>
      <c r="B134" s="1" t="s">
        <v>1223</v>
      </c>
      <c r="C134" s="1" t="s">
        <v>1224</v>
      </c>
      <c r="D134" s="1" t="s">
        <v>30</v>
      </c>
      <c r="E134" s="3">
        <v>2022</v>
      </c>
      <c r="F134" s="1" t="s">
        <v>1225</v>
      </c>
      <c r="G134" s="1" t="s">
        <v>1207</v>
      </c>
      <c r="H134" s="1" t="s">
        <v>1226</v>
      </c>
      <c r="I134" s="1">
        <v>53</v>
      </c>
      <c r="J134" s="1">
        <v>1</v>
      </c>
      <c r="K134" s="1">
        <v>0</v>
      </c>
      <c r="L134" s="1">
        <v>2</v>
      </c>
      <c r="M134" s="1" t="s">
        <v>1227</v>
      </c>
      <c r="N134" s="1" t="s">
        <v>1228</v>
      </c>
      <c r="O134" s="1" t="s">
        <v>1229</v>
      </c>
      <c r="P134" s="1" t="s">
        <v>1230</v>
      </c>
      <c r="Q134" s="1" t="s">
        <v>1231</v>
      </c>
      <c r="R134" s="1">
        <v>131</v>
      </c>
      <c r="S134" s="1">
        <v>2</v>
      </c>
      <c r="T134" s="1" t="s">
        <v>1232</v>
      </c>
      <c r="U134" s="1" t="str">
        <f>HYPERLINK("http://dx.doi.org/10.1007/s12040-022-01870-9","http://dx.doi.org/10.1007/s12040-022-01870-9")</f>
        <v>http://dx.doi.org/10.1007/s12040-022-01870-9</v>
      </c>
      <c r="V134" s="1">
        <v>16</v>
      </c>
      <c r="W134" s="1" t="s">
        <v>1233</v>
      </c>
      <c r="X134" s="1" t="s">
        <v>42</v>
      </c>
      <c r="Y134" s="1" t="s">
        <v>1234</v>
      </c>
      <c r="Z134" s="1" t="s">
        <v>39</v>
      </c>
      <c r="AA134" s="1" t="s">
        <v>39</v>
      </c>
    </row>
    <row r="135" spans="1:27" s="1" customFormat="1" ht="18.5" x14ac:dyDescent="0.45">
      <c r="A135" s="1" t="s">
        <v>1235</v>
      </c>
      <c r="B135" s="1" t="s">
        <v>1236</v>
      </c>
      <c r="C135" s="1" t="s">
        <v>1237</v>
      </c>
      <c r="D135" s="1" t="s">
        <v>30</v>
      </c>
      <c r="E135" s="3">
        <v>2022</v>
      </c>
      <c r="F135" s="1" t="s">
        <v>1238</v>
      </c>
      <c r="G135" s="1" t="s">
        <v>32</v>
      </c>
      <c r="H135" s="1" t="s">
        <v>1239</v>
      </c>
      <c r="I135" s="1">
        <v>26</v>
      </c>
      <c r="J135" s="1">
        <v>2</v>
      </c>
      <c r="K135" s="1">
        <v>0</v>
      </c>
      <c r="L135" s="1">
        <v>1</v>
      </c>
      <c r="M135" s="1" t="s">
        <v>1240</v>
      </c>
      <c r="N135" s="1" t="s">
        <v>35</v>
      </c>
      <c r="O135" s="1" t="s">
        <v>1241</v>
      </c>
      <c r="P135" s="1" t="s">
        <v>1242</v>
      </c>
      <c r="Q135" s="1" t="s">
        <v>1243</v>
      </c>
      <c r="R135" s="1">
        <v>69</v>
      </c>
      <c r="S135" s="1">
        <v>1</v>
      </c>
      <c r="T135" s="1" t="s">
        <v>1244</v>
      </c>
      <c r="U135" s="1" t="str">
        <f>HYPERLINK("http://dx.doi.org/10.1093/tropej/fmad005","http://dx.doi.org/10.1093/tropej/fmad005")</f>
        <v>http://dx.doi.org/10.1093/tropej/fmad005</v>
      </c>
      <c r="V135" s="1">
        <v>8</v>
      </c>
      <c r="W135" s="1" t="s">
        <v>1245</v>
      </c>
      <c r="X135" s="1" t="s">
        <v>42</v>
      </c>
      <c r="Y135" s="1" t="s">
        <v>1245</v>
      </c>
      <c r="Z135" s="1">
        <v>36692306</v>
      </c>
      <c r="AA135" s="1" t="s">
        <v>39</v>
      </c>
    </row>
    <row r="136" spans="1:27" s="1" customFormat="1" ht="18.5" x14ac:dyDescent="0.45">
      <c r="A136" s="1" t="s">
        <v>1246</v>
      </c>
      <c r="B136" s="1" t="s">
        <v>1247</v>
      </c>
      <c r="C136" s="1" t="s">
        <v>1248</v>
      </c>
      <c r="D136" s="1" t="s">
        <v>30</v>
      </c>
      <c r="E136" s="3">
        <v>2022</v>
      </c>
      <c r="F136" s="1" t="s">
        <v>1249</v>
      </c>
      <c r="G136" s="1" t="s">
        <v>1250</v>
      </c>
      <c r="H136" s="1" t="s">
        <v>1251</v>
      </c>
      <c r="I136" s="1">
        <v>54</v>
      </c>
      <c r="J136" s="1">
        <v>5</v>
      </c>
      <c r="K136" s="1">
        <v>0</v>
      </c>
      <c r="L136" s="1">
        <v>2</v>
      </c>
      <c r="M136" s="1" t="s">
        <v>63</v>
      </c>
      <c r="N136" s="1" t="s">
        <v>64</v>
      </c>
      <c r="O136" s="1" t="s">
        <v>65</v>
      </c>
      <c r="P136" s="1" t="s">
        <v>39</v>
      </c>
      <c r="Q136" s="1" t="s">
        <v>1252</v>
      </c>
      <c r="R136" s="1">
        <v>35</v>
      </c>
      <c r="S136" s="1" t="s">
        <v>39</v>
      </c>
      <c r="T136" s="1" t="s">
        <v>1253</v>
      </c>
      <c r="U136" s="1" t="str">
        <f>HYPERLINK("http://dx.doi.org/10.1016/j.dark.2022.100970","http://dx.doi.org/10.1016/j.dark.2022.100970")</f>
        <v>http://dx.doi.org/10.1016/j.dark.2022.100970</v>
      </c>
      <c r="V136" s="1">
        <v>9</v>
      </c>
      <c r="W136" s="1" t="s">
        <v>1254</v>
      </c>
      <c r="X136" s="1" t="s">
        <v>42</v>
      </c>
      <c r="Y136" s="1" t="s">
        <v>1254</v>
      </c>
      <c r="Z136" s="1" t="s">
        <v>39</v>
      </c>
      <c r="AA136" s="1" t="s">
        <v>1255</v>
      </c>
    </row>
    <row r="137" spans="1:27" s="1" customFormat="1" ht="18.5" x14ac:dyDescent="0.45">
      <c r="A137" s="1" t="s">
        <v>1256</v>
      </c>
      <c r="B137" s="1" t="s">
        <v>1257</v>
      </c>
      <c r="C137" s="1" t="s">
        <v>1258</v>
      </c>
      <c r="D137" s="1" t="s">
        <v>30</v>
      </c>
      <c r="E137" s="3">
        <v>2022</v>
      </c>
      <c r="F137" s="1" t="s">
        <v>1259</v>
      </c>
      <c r="G137" s="1" t="s">
        <v>1260</v>
      </c>
      <c r="H137" s="1" t="s">
        <v>1261</v>
      </c>
      <c r="I137" s="1">
        <v>38</v>
      </c>
      <c r="J137" s="1">
        <v>5</v>
      </c>
      <c r="K137" s="1">
        <v>1</v>
      </c>
      <c r="L137" s="1">
        <v>3</v>
      </c>
      <c r="M137" s="1" t="s">
        <v>1262</v>
      </c>
      <c r="N137" s="1" t="s">
        <v>64</v>
      </c>
      <c r="O137" s="1" t="s">
        <v>1263</v>
      </c>
      <c r="P137" s="1" t="s">
        <v>1264</v>
      </c>
      <c r="Q137" s="1" t="s">
        <v>1265</v>
      </c>
      <c r="R137" s="1">
        <v>43</v>
      </c>
      <c r="S137" s="1">
        <v>3</v>
      </c>
      <c r="T137" s="1" t="s">
        <v>1266</v>
      </c>
      <c r="U137" s="1" t="str">
        <f>HYPERLINK("http://dx.doi.org/10.3233/JIFS-213189","http://dx.doi.org/10.3233/JIFS-213189")</f>
        <v>http://dx.doi.org/10.3233/JIFS-213189</v>
      </c>
      <c r="V137" s="1">
        <v>14</v>
      </c>
      <c r="W137" s="1" t="s">
        <v>244</v>
      </c>
      <c r="X137" s="1" t="s">
        <v>42</v>
      </c>
      <c r="Y137" s="1" t="s">
        <v>245</v>
      </c>
      <c r="Z137" s="1" t="s">
        <v>39</v>
      </c>
      <c r="AA137" s="1" t="s">
        <v>39</v>
      </c>
    </row>
    <row r="138" spans="1:27" s="1" customFormat="1" ht="18.5" x14ac:dyDescent="0.45">
      <c r="A138" s="1" t="s">
        <v>1267</v>
      </c>
      <c r="B138" s="1" t="s">
        <v>1268</v>
      </c>
      <c r="C138" s="1" t="s">
        <v>1269</v>
      </c>
      <c r="D138" s="1" t="s">
        <v>30</v>
      </c>
      <c r="E138" s="3">
        <v>2022</v>
      </c>
      <c r="F138" s="1" t="s">
        <v>1270</v>
      </c>
      <c r="G138" s="1" t="s">
        <v>1271</v>
      </c>
      <c r="H138" s="1" t="s">
        <v>1272</v>
      </c>
      <c r="I138" s="1">
        <v>103</v>
      </c>
      <c r="J138" s="1">
        <v>6</v>
      </c>
      <c r="K138" s="1">
        <v>6</v>
      </c>
      <c r="L138" s="1">
        <v>17</v>
      </c>
      <c r="M138" s="1" t="s">
        <v>294</v>
      </c>
      <c r="N138" s="1" t="s">
        <v>295</v>
      </c>
      <c r="O138" s="1" t="s">
        <v>296</v>
      </c>
      <c r="P138" s="1" t="s">
        <v>1273</v>
      </c>
      <c r="Q138" s="1" t="s">
        <v>1274</v>
      </c>
      <c r="R138" s="1">
        <v>47</v>
      </c>
      <c r="S138" s="1">
        <v>9</v>
      </c>
      <c r="T138" s="1" t="s">
        <v>1275</v>
      </c>
      <c r="U138" s="1" t="str">
        <f>HYPERLINK("http://dx.doi.org/10.1002/esp.5374","http://dx.doi.org/10.1002/esp.5374")</f>
        <v>http://dx.doi.org/10.1002/esp.5374</v>
      </c>
      <c r="V138" s="1">
        <v>21</v>
      </c>
      <c r="W138" s="1" t="s">
        <v>1276</v>
      </c>
      <c r="X138" s="1" t="s">
        <v>42</v>
      </c>
      <c r="Y138" s="1" t="s">
        <v>1277</v>
      </c>
      <c r="Z138" s="1" t="s">
        <v>39</v>
      </c>
      <c r="AA138" s="1" t="s">
        <v>39</v>
      </c>
    </row>
    <row r="139" spans="1:27" s="1" customFormat="1" ht="18.5" x14ac:dyDescent="0.45">
      <c r="A139" s="1" t="s">
        <v>1278</v>
      </c>
      <c r="B139" s="1" t="s">
        <v>1279</v>
      </c>
      <c r="C139" s="1" t="s">
        <v>1280</v>
      </c>
      <c r="D139" s="1" t="s">
        <v>30</v>
      </c>
      <c r="E139" s="3">
        <v>2022</v>
      </c>
      <c r="F139" s="1" t="s">
        <v>1281</v>
      </c>
      <c r="G139" s="1" t="s">
        <v>1282</v>
      </c>
      <c r="H139" s="1" t="s">
        <v>1283</v>
      </c>
      <c r="I139" s="1">
        <v>60</v>
      </c>
      <c r="J139" s="1">
        <v>9</v>
      </c>
      <c r="K139" s="1">
        <v>1</v>
      </c>
      <c r="L139" s="1">
        <v>8</v>
      </c>
      <c r="M139" s="1" t="s">
        <v>499</v>
      </c>
      <c r="N139" s="1" t="s">
        <v>148</v>
      </c>
      <c r="O139" s="1" t="s">
        <v>500</v>
      </c>
      <c r="P139" s="1" t="s">
        <v>1284</v>
      </c>
      <c r="Q139" s="1" t="s">
        <v>1285</v>
      </c>
      <c r="R139" s="1">
        <v>59</v>
      </c>
      <c r="S139" s="1">
        <v>3</v>
      </c>
      <c r="T139" s="1" t="s">
        <v>1286</v>
      </c>
      <c r="U139" s="1" t="str">
        <f>HYPERLINK("http://dx.doi.org/10.1007/s12597-022-00578-0","http://dx.doi.org/10.1007/s12597-022-00578-0")</f>
        <v>http://dx.doi.org/10.1007/s12597-022-00578-0</v>
      </c>
      <c r="V139" s="1">
        <v>46</v>
      </c>
      <c r="W139" s="1" t="s">
        <v>534</v>
      </c>
      <c r="X139" s="1" t="s">
        <v>130</v>
      </c>
      <c r="Y139" s="1" t="s">
        <v>534</v>
      </c>
      <c r="Z139" s="1" t="s">
        <v>39</v>
      </c>
      <c r="AA139" s="1" t="s">
        <v>39</v>
      </c>
    </row>
    <row r="140" spans="1:27" s="1" customFormat="1" ht="18.5" x14ac:dyDescent="0.45">
      <c r="A140" s="1" t="s">
        <v>1287</v>
      </c>
      <c r="B140" s="1" t="s">
        <v>1288</v>
      </c>
      <c r="C140" s="1" t="s">
        <v>1289</v>
      </c>
      <c r="D140" s="1" t="s">
        <v>30</v>
      </c>
      <c r="E140" s="3">
        <v>2022</v>
      </c>
      <c r="F140" s="1" t="s">
        <v>1290</v>
      </c>
      <c r="G140" s="1" t="s">
        <v>835</v>
      </c>
      <c r="H140" s="1" t="s">
        <v>1291</v>
      </c>
      <c r="I140" s="1">
        <v>70</v>
      </c>
      <c r="J140" s="1">
        <v>1</v>
      </c>
      <c r="K140" s="1">
        <v>0</v>
      </c>
      <c r="L140" s="1">
        <v>12</v>
      </c>
      <c r="M140" s="1" t="s">
        <v>204</v>
      </c>
      <c r="N140" s="1" t="s">
        <v>205</v>
      </c>
      <c r="O140" s="1" t="s">
        <v>206</v>
      </c>
      <c r="P140" s="1" t="s">
        <v>1292</v>
      </c>
      <c r="Q140" s="1" t="s">
        <v>1293</v>
      </c>
      <c r="R140" s="1">
        <v>33</v>
      </c>
      <c r="S140" s="1">
        <v>31</v>
      </c>
      <c r="T140" s="1" t="s">
        <v>1294</v>
      </c>
      <c r="U140" s="1" t="str">
        <f>HYPERLINK("http://dx.doi.org/10.1007/s10854-022-07879-6","http://dx.doi.org/10.1007/s10854-022-07879-6")</f>
        <v>http://dx.doi.org/10.1007/s10854-022-07879-6</v>
      </c>
      <c r="V140" s="1">
        <v>15</v>
      </c>
      <c r="W140" s="1" t="s">
        <v>1295</v>
      </c>
      <c r="X140" s="1" t="s">
        <v>42</v>
      </c>
      <c r="Y140" s="1" t="s">
        <v>1296</v>
      </c>
      <c r="Z140" s="1" t="s">
        <v>39</v>
      </c>
      <c r="AA140" s="1" t="s">
        <v>39</v>
      </c>
    </row>
    <row r="141" spans="1:27" s="1" customFormat="1" ht="18.5" x14ac:dyDescent="0.45">
      <c r="A141" s="1" t="s">
        <v>1297</v>
      </c>
      <c r="B141" s="1" t="s">
        <v>1298</v>
      </c>
      <c r="C141" s="1" t="s">
        <v>1299</v>
      </c>
      <c r="D141" s="1" t="s">
        <v>30</v>
      </c>
      <c r="E141" s="3">
        <v>2022</v>
      </c>
      <c r="F141" s="1" t="s">
        <v>1300</v>
      </c>
      <c r="G141" s="1" t="s">
        <v>1301</v>
      </c>
      <c r="H141" s="1" t="s">
        <v>1302</v>
      </c>
      <c r="I141" s="1">
        <v>33</v>
      </c>
      <c r="J141" s="1">
        <v>3</v>
      </c>
      <c r="K141" s="1">
        <v>5</v>
      </c>
      <c r="L141" s="1">
        <v>28</v>
      </c>
      <c r="M141" s="1" t="s">
        <v>1303</v>
      </c>
      <c r="N141" s="1" t="s">
        <v>1304</v>
      </c>
      <c r="O141" s="1" t="s">
        <v>1305</v>
      </c>
      <c r="P141" s="1" t="s">
        <v>1306</v>
      </c>
      <c r="Q141" s="1" t="s">
        <v>39</v>
      </c>
      <c r="R141" s="1">
        <v>7</v>
      </c>
      <c r="S141" s="1">
        <v>7</v>
      </c>
      <c r="T141" s="1" t="s">
        <v>1307</v>
      </c>
      <c r="U141" s="1" t="str">
        <f>HYPERLINK("http://dx.doi.org/10.9781/ijimai.2021.08.016","http://dx.doi.org/10.9781/ijimai.2021.08.016")</f>
        <v>http://dx.doi.org/10.9781/ijimai.2021.08.016</v>
      </c>
      <c r="V141" s="1">
        <v>7</v>
      </c>
      <c r="W141" s="1" t="s">
        <v>457</v>
      </c>
      <c r="X141" s="1" t="s">
        <v>42</v>
      </c>
      <c r="Y141" s="1" t="s">
        <v>245</v>
      </c>
      <c r="Z141" s="1" t="s">
        <v>39</v>
      </c>
      <c r="AA141" s="1" t="s">
        <v>1308</v>
      </c>
    </row>
    <row r="142" spans="1:27" s="1" customFormat="1" ht="18.5" x14ac:dyDescent="0.45">
      <c r="A142" s="1" t="s">
        <v>1309</v>
      </c>
      <c r="B142" s="1" t="s">
        <v>1310</v>
      </c>
      <c r="C142" s="1" t="s">
        <v>1311</v>
      </c>
      <c r="D142" s="1" t="s">
        <v>30</v>
      </c>
      <c r="E142" s="3">
        <v>2022</v>
      </c>
      <c r="F142" s="1" t="s">
        <v>1312</v>
      </c>
      <c r="G142" s="1" t="s">
        <v>1313</v>
      </c>
      <c r="H142" s="1" t="s">
        <v>1314</v>
      </c>
      <c r="I142" s="1">
        <v>178</v>
      </c>
      <c r="J142" s="1">
        <v>20</v>
      </c>
      <c r="K142" s="1">
        <v>2</v>
      </c>
      <c r="L142" s="1">
        <v>15</v>
      </c>
      <c r="M142" s="1" t="s">
        <v>63</v>
      </c>
      <c r="N142" s="1" t="s">
        <v>64</v>
      </c>
      <c r="O142" s="1" t="s">
        <v>65</v>
      </c>
      <c r="P142" s="1" t="s">
        <v>1315</v>
      </c>
      <c r="Q142" s="1" t="s">
        <v>1316</v>
      </c>
      <c r="R142" s="1">
        <v>790</v>
      </c>
      <c r="S142" s="1" t="s">
        <v>39</v>
      </c>
      <c r="T142" s="1" t="s">
        <v>1317</v>
      </c>
      <c r="U142" s="1" t="str">
        <f>HYPERLINK("http://dx.doi.org/10.1016/j.mrrev.2022.108444","http://dx.doi.org/10.1016/j.mrrev.2022.108444")</f>
        <v>http://dx.doi.org/10.1016/j.mrrev.2022.108444</v>
      </c>
      <c r="V142" s="1">
        <v>17</v>
      </c>
      <c r="W142" s="1" t="s">
        <v>1318</v>
      </c>
      <c r="X142" s="1" t="s">
        <v>42</v>
      </c>
      <c r="Y142" s="1" t="s">
        <v>1318</v>
      </c>
      <c r="Z142" s="1">
        <v>36307006</v>
      </c>
      <c r="AA142" s="1" t="s">
        <v>39</v>
      </c>
    </row>
    <row r="143" spans="1:27" s="1" customFormat="1" ht="18.5" x14ac:dyDescent="0.45">
      <c r="A143" s="1" t="s">
        <v>1319</v>
      </c>
      <c r="B143" s="1" t="s">
        <v>1320</v>
      </c>
      <c r="C143" s="1" t="s">
        <v>1321</v>
      </c>
      <c r="D143" s="1" t="s">
        <v>30</v>
      </c>
      <c r="E143" s="3">
        <v>2022</v>
      </c>
      <c r="F143" s="1" t="s">
        <v>1322</v>
      </c>
      <c r="G143" s="1" t="s">
        <v>1323</v>
      </c>
      <c r="H143" s="1" t="s">
        <v>1324</v>
      </c>
      <c r="I143" s="1">
        <v>89</v>
      </c>
      <c r="J143" s="1">
        <v>7</v>
      </c>
      <c r="K143" s="1">
        <v>2</v>
      </c>
      <c r="L143" s="1">
        <v>25</v>
      </c>
      <c r="M143" s="1" t="s">
        <v>192</v>
      </c>
      <c r="N143" s="1" t="s">
        <v>193</v>
      </c>
      <c r="O143" s="1" t="s">
        <v>1069</v>
      </c>
      <c r="P143" s="1" t="s">
        <v>39</v>
      </c>
      <c r="Q143" s="1" t="s">
        <v>1325</v>
      </c>
      <c r="R143" s="1">
        <v>11</v>
      </c>
      <c r="S143" s="1">
        <v>12</v>
      </c>
      <c r="T143" s="1" t="s">
        <v>1326</v>
      </c>
      <c r="U143" s="1" t="str">
        <f>HYPERLINK("http://dx.doi.org/10.3390/foods11121711","http://dx.doi.org/10.3390/foods11121711")</f>
        <v>http://dx.doi.org/10.3390/foods11121711</v>
      </c>
      <c r="V143" s="1">
        <v>19</v>
      </c>
      <c r="W143" s="1" t="s">
        <v>713</v>
      </c>
      <c r="X143" s="1" t="s">
        <v>42</v>
      </c>
      <c r="Y143" s="1" t="s">
        <v>713</v>
      </c>
      <c r="Z143" s="1">
        <v>35741908</v>
      </c>
      <c r="AA143" s="1" t="s">
        <v>1327</v>
      </c>
    </row>
    <row r="144" spans="1:27" s="1" customFormat="1" ht="18.5" x14ac:dyDescent="0.45">
      <c r="A144" s="1" t="s">
        <v>1328</v>
      </c>
      <c r="B144" s="1" t="s">
        <v>1329</v>
      </c>
      <c r="C144" s="1" t="s">
        <v>1330</v>
      </c>
      <c r="D144" s="1" t="s">
        <v>30</v>
      </c>
      <c r="E144" s="3">
        <v>2022</v>
      </c>
      <c r="F144" s="1" t="s">
        <v>1331</v>
      </c>
      <c r="G144" s="1" t="s">
        <v>1163</v>
      </c>
      <c r="H144" s="1" t="s">
        <v>1332</v>
      </c>
      <c r="I144" s="1">
        <v>61</v>
      </c>
      <c r="J144" s="1">
        <v>8</v>
      </c>
      <c r="K144" s="1">
        <v>2</v>
      </c>
      <c r="L144" s="1">
        <v>13</v>
      </c>
      <c r="M144" s="1" t="s">
        <v>1333</v>
      </c>
      <c r="N144" s="1" t="s">
        <v>1334</v>
      </c>
      <c r="O144" s="1" t="s">
        <v>1335</v>
      </c>
      <c r="P144" s="1" t="s">
        <v>1336</v>
      </c>
      <c r="Q144" s="1" t="s">
        <v>1337</v>
      </c>
      <c r="R144" s="1">
        <v>80</v>
      </c>
      <c r="S144" s="1">
        <v>3</v>
      </c>
      <c r="T144" s="1" t="s">
        <v>1338</v>
      </c>
      <c r="U144" s="1" t="str">
        <f>HYPERLINK("http://dx.doi.org/10.1007/s12013-022-01083-3","http://dx.doi.org/10.1007/s12013-022-01083-3")</f>
        <v>http://dx.doi.org/10.1007/s12013-022-01083-3</v>
      </c>
      <c r="V144" s="1">
        <v>16</v>
      </c>
      <c r="W144" s="1" t="s">
        <v>1339</v>
      </c>
      <c r="X144" s="1" t="s">
        <v>42</v>
      </c>
      <c r="Y144" s="1" t="s">
        <v>1339</v>
      </c>
      <c r="Z144" s="1">
        <v>35849306</v>
      </c>
      <c r="AA144" s="1" t="s">
        <v>39</v>
      </c>
    </row>
    <row r="145" spans="1:27" s="1" customFormat="1" ht="18.5" x14ac:dyDescent="0.45">
      <c r="A145" s="1" t="s">
        <v>1340</v>
      </c>
      <c r="B145" s="1" t="s">
        <v>1341</v>
      </c>
      <c r="C145" s="1" t="s">
        <v>1342</v>
      </c>
      <c r="D145" s="1" t="s">
        <v>401</v>
      </c>
      <c r="E145" s="3">
        <v>2022</v>
      </c>
      <c r="F145" s="1" t="s">
        <v>1343</v>
      </c>
      <c r="G145" s="1" t="s">
        <v>1344</v>
      </c>
      <c r="H145" s="1" t="s">
        <v>1345</v>
      </c>
      <c r="I145" s="1">
        <v>219</v>
      </c>
      <c r="J145" s="1">
        <v>3</v>
      </c>
      <c r="K145" s="1">
        <v>1</v>
      </c>
      <c r="L145" s="1">
        <v>73</v>
      </c>
      <c r="M145" s="1" t="s">
        <v>1346</v>
      </c>
      <c r="N145" s="1" t="s">
        <v>1347</v>
      </c>
      <c r="O145" s="1" t="s">
        <v>1348</v>
      </c>
      <c r="P145" s="1" t="s">
        <v>1349</v>
      </c>
      <c r="Q145" s="1" t="s">
        <v>39</v>
      </c>
      <c r="R145" s="1">
        <v>12</v>
      </c>
      <c r="S145" s="1">
        <v>3</v>
      </c>
      <c r="T145" s="1" t="s">
        <v>1350</v>
      </c>
      <c r="U145" s="1" t="str">
        <f>HYPERLINK("http://dx.doi.org/10.33263/BRIAC123.39003937","http://dx.doi.org/10.33263/BRIAC123.39003937")</f>
        <v>http://dx.doi.org/10.33263/BRIAC123.39003937</v>
      </c>
      <c r="V145" s="1">
        <v>38</v>
      </c>
      <c r="W145" s="1" t="s">
        <v>1351</v>
      </c>
      <c r="X145" s="1" t="s">
        <v>130</v>
      </c>
      <c r="Y145" s="1" t="s">
        <v>657</v>
      </c>
      <c r="Z145" s="1" t="s">
        <v>39</v>
      </c>
      <c r="AA145" s="1" t="s">
        <v>97</v>
      </c>
    </row>
    <row r="146" spans="1:27" s="1" customFormat="1" ht="18.5" x14ac:dyDescent="0.45">
      <c r="A146" s="1" t="s">
        <v>1352</v>
      </c>
      <c r="B146" s="1" t="s">
        <v>1353</v>
      </c>
      <c r="C146" s="1" t="s">
        <v>1354</v>
      </c>
      <c r="D146" s="1" t="s">
        <v>30</v>
      </c>
      <c r="E146" s="3">
        <v>2022</v>
      </c>
      <c r="F146" s="1" t="s">
        <v>1355</v>
      </c>
      <c r="G146" s="1" t="s">
        <v>1356</v>
      </c>
      <c r="H146" s="1" t="s">
        <v>1357</v>
      </c>
      <c r="I146" s="1">
        <v>24</v>
      </c>
      <c r="J146" s="1">
        <v>1</v>
      </c>
      <c r="K146" s="1">
        <v>0</v>
      </c>
      <c r="L146" s="1">
        <v>4</v>
      </c>
      <c r="M146" s="1" t="s">
        <v>204</v>
      </c>
      <c r="N146" s="1" t="s">
        <v>205</v>
      </c>
      <c r="O146" s="1" t="s">
        <v>206</v>
      </c>
      <c r="P146" s="1" t="s">
        <v>1358</v>
      </c>
      <c r="Q146" s="1" t="s">
        <v>1359</v>
      </c>
      <c r="R146" s="1">
        <v>81</v>
      </c>
      <c r="S146" s="1">
        <v>28</v>
      </c>
      <c r="T146" s="1" t="s">
        <v>1360</v>
      </c>
      <c r="U146" s="1" t="str">
        <f>HYPERLINK("http://dx.doi.org/10.1007/s11042-022-12556-1","http://dx.doi.org/10.1007/s11042-022-12556-1")</f>
        <v>http://dx.doi.org/10.1007/s11042-022-12556-1</v>
      </c>
      <c r="V146" s="1">
        <v>27</v>
      </c>
      <c r="W146" s="1" t="s">
        <v>1361</v>
      </c>
      <c r="X146" s="1" t="s">
        <v>42</v>
      </c>
      <c r="Y146" s="1" t="s">
        <v>1362</v>
      </c>
      <c r="Z146" s="1" t="s">
        <v>39</v>
      </c>
      <c r="AA146" s="1" t="s">
        <v>39</v>
      </c>
    </row>
    <row r="147" spans="1:27" s="1" customFormat="1" ht="18.5" x14ac:dyDescent="0.45">
      <c r="A147" s="1" t="s">
        <v>1363</v>
      </c>
      <c r="B147" s="1" t="s">
        <v>1364</v>
      </c>
      <c r="C147" s="1" t="s">
        <v>1215</v>
      </c>
      <c r="D147" s="1" t="s">
        <v>30</v>
      </c>
      <c r="E147" s="3">
        <v>2022</v>
      </c>
      <c r="F147" s="1" t="s">
        <v>1365</v>
      </c>
      <c r="G147" s="1" t="s">
        <v>1366</v>
      </c>
      <c r="H147" s="1" t="s">
        <v>1367</v>
      </c>
      <c r="I147" s="1">
        <v>50</v>
      </c>
      <c r="J147" s="1">
        <v>15</v>
      </c>
      <c r="K147" s="1">
        <v>0</v>
      </c>
      <c r="L147" s="1">
        <v>3</v>
      </c>
      <c r="M147" s="1" t="s">
        <v>63</v>
      </c>
      <c r="N147" s="1" t="s">
        <v>64</v>
      </c>
      <c r="O147" s="1" t="s">
        <v>65</v>
      </c>
      <c r="P147" s="1" t="s">
        <v>1219</v>
      </c>
      <c r="Q147" s="1" t="s">
        <v>1220</v>
      </c>
      <c r="R147" s="1">
        <v>129</v>
      </c>
      <c r="S147" s="1" t="s">
        <v>39</v>
      </c>
      <c r="T147" s="1" t="s">
        <v>1368</v>
      </c>
      <c r="U147" s="1" t="str">
        <f>HYPERLINK("http://dx.doi.org/10.1016/j.asoc.2022.109576","http://dx.doi.org/10.1016/j.asoc.2022.109576")</f>
        <v>http://dx.doi.org/10.1016/j.asoc.2022.109576</v>
      </c>
      <c r="V147" s="1">
        <v>17</v>
      </c>
      <c r="W147" s="1" t="s">
        <v>457</v>
      </c>
      <c r="X147" s="1" t="s">
        <v>42</v>
      </c>
      <c r="Y147" s="1" t="s">
        <v>245</v>
      </c>
      <c r="Z147" s="1">
        <v>36061417</v>
      </c>
      <c r="AA147" s="1" t="s">
        <v>337</v>
      </c>
    </row>
    <row r="148" spans="1:27" s="1" customFormat="1" ht="18.5" x14ac:dyDescent="0.45">
      <c r="A148" s="1" t="s">
        <v>1369</v>
      </c>
      <c r="B148" s="1" t="s">
        <v>1370</v>
      </c>
      <c r="C148" s="1" t="s">
        <v>767</v>
      </c>
      <c r="D148" s="1" t="s">
        <v>30</v>
      </c>
      <c r="E148" s="3">
        <v>2022</v>
      </c>
      <c r="F148" s="1" t="s">
        <v>1371</v>
      </c>
      <c r="G148" s="1" t="s">
        <v>1372</v>
      </c>
      <c r="H148" s="1" t="s">
        <v>1373</v>
      </c>
      <c r="I148" s="1">
        <v>51</v>
      </c>
      <c r="J148" s="1">
        <v>2</v>
      </c>
      <c r="K148" s="1">
        <v>1</v>
      </c>
      <c r="L148" s="1">
        <v>6</v>
      </c>
      <c r="M148" s="1" t="s">
        <v>181</v>
      </c>
      <c r="N148" s="1" t="s">
        <v>148</v>
      </c>
      <c r="O148" s="1" t="s">
        <v>182</v>
      </c>
      <c r="P148" s="1" t="s">
        <v>770</v>
      </c>
      <c r="Q148" s="1" t="s">
        <v>771</v>
      </c>
      <c r="R148" s="1">
        <v>60</v>
      </c>
      <c r="S148" s="1">
        <v>9</v>
      </c>
      <c r="T148" s="1" t="s">
        <v>1374</v>
      </c>
      <c r="U148" s="1" t="str">
        <f>HYPERLINK("http://dx.doi.org/10.56042/ijeb.v60i09.65140","http://dx.doi.org/10.56042/ijeb.v60i09.65140")</f>
        <v>http://dx.doi.org/10.56042/ijeb.v60i09.65140</v>
      </c>
      <c r="V148" s="1">
        <v>12</v>
      </c>
      <c r="W148" s="1" t="s">
        <v>773</v>
      </c>
      <c r="X148" s="1" t="s">
        <v>42</v>
      </c>
      <c r="Y148" s="1" t="s">
        <v>774</v>
      </c>
      <c r="Z148" s="1" t="s">
        <v>39</v>
      </c>
      <c r="AA148" s="1" t="s">
        <v>97</v>
      </c>
    </row>
    <row r="149" spans="1:27" s="1" customFormat="1" ht="18.5" x14ac:dyDescent="0.45">
      <c r="A149" s="1" t="s">
        <v>1375</v>
      </c>
      <c r="B149" s="1" t="s">
        <v>1376</v>
      </c>
      <c r="C149" s="1" t="s">
        <v>1377</v>
      </c>
      <c r="D149" s="1" t="s">
        <v>30</v>
      </c>
      <c r="E149" s="3">
        <v>2022</v>
      </c>
      <c r="F149" s="1" t="s">
        <v>1378</v>
      </c>
      <c r="G149" s="1" t="s">
        <v>1379</v>
      </c>
      <c r="H149" s="1" t="s">
        <v>1380</v>
      </c>
      <c r="I149" s="1">
        <v>39</v>
      </c>
      <c r="J149" s="1">
        <v>0</v>
      </c>
      <c r="K149" s="1">
        <v>2</v>
      </c>
      <c r="L149" s="1">
        <v>12</v>
      </c>
      <c r="M149" s="1" t="s">
        <v>1381</v>
      </c>
      <c r="N149" s="1" t="s">
        <v>1382</v>
      </c>
      <c r="O149" s="1" t="s">
        <v>1383</v>
      </c>
      <c r="P149" s="1" t="s">
        <v>1384</v>
      </c>
      <c r="Q149" s="1" t="s">
        <v>1385</v>
      </c>
      <c r="R149" s="1">
        <v>42</v>
      </c>
      <c r="S149" s="1">
        <v>1</v>
      </c>
      <c r="T149" s="1" t="s">
        <v>1386</v>
      </c>
      <c r="U149" s="1" t="str">
        <f>HYPERLINK("http://dx.doi.org/10.14429/djlit.42.1.17121","http://dx.doi.org/10.14429/djlit.42.1.17121")</f>
        <v>http://dx.doi.org/10.14429/djlit.42.1.17121</v>
      </c>
      <c r="V149" s="1">
        <v>8</v>
      </c>
      <c r="W149" s="1" t="s">
        <v>269</v>
      </c>
      <c r="X149" s="1" t="s">
        <v>130</v>
      </c>
      <c r="Y149" s="1" t="s">
        <v>269</v>
      </c>
      <c r="Z149" s="1" t="s">
        <v>39</v>
      </c>
      <c r="AA149" s="1" t="s">
        <v>97</v>
      </c>
    </row>
    <row r="150" spans="1:27" s="1" customFormat="1" ht="18.5" x14ac:dyDescent="0.45">
      <c r="A150" s="1" t="s">
        <v>1387</v>
      </c>
      <c r="B150" s="1" t="s">
        <v>1388</v>
      </c>
      <c r="C150" s="1" t="s">
        <v>1389</v>
      </c>
      <c r="D150" s="1" t="s">
        <v>30</v>
      </c>
      <c r="E150" s="3">
        <v>2022</v>
      </c>
      <c r="F150" s="1" t="s">
        <v>1390</v>
      </c>
      <c r="G150" s="1" t="s">
        <v>1163</v>
      </c>
      <c r="H150" s="1" t="s">
        <v>1391</v>
      </c>
      <c r="I150" s="1">
        <v>71</v>
      </c>
      <c r="J150" s="1">
        <v>45</v>
      </c>
      <c r="K150" s="1">
        <v>0</v>
      </c>
      <c r="L150" s="1">
        <v>0</v>
      </c>
      <c r="M150" s="1" t="s">
        <v>63</v>
      </c>
      <c r="N150" s="1" t="s">
        <v>64</v>
      </c>
      <c r="O150" s="1" t="s">
        <v>65</v>
      </c>
      <c r="P150" s="1" t="s">
        <v>1392</v>
      </c>
      <c r="Q150" s="1" t="s">
        <v>39</v>
      </c>
      <c r="R150" s="1">
        <v>12</v>
      </c>
      <c r="S150" s="1" t="s">
        <v>39</v>
      </c>
      <c r="T150" s="1" t="s">
        <v>1393</v>
      </c>
      <c r="U150" s="1" t="str">
        <f>HYPERLINK("http://dx.doi.org/10.1016/j.ceja.2022.100412","http://dx.doi.org/10.1016/j.ceja.2022.100412")</f>
        <v>http://dx.doi.org/10.1016/j.ceja.2022.100412</v>
      </c>
      <c r="V150" s="1">
        <v>18</v>
      </c>
      <c r="W150" s="1" t="s">
        <v>1394</v>
      </c>
      <c r="X150" s="1" t="s">
        <v>130</v>
      </c>
      <c r="Y150" s="1" t="s">
        <v>505</v>
      </c>
      <c r="Z150" s="1" t="s">
        <v>39</v>
      </c>
      <c r="AA150" s="1" t="s">
        <v>97</v>
      </c>
    </row>
    <row r="151" spans="1:27" s="1" customFormat="1" ht="18.5" x14ac:dyDescent="0.45">
      <c r="A151" s="1" t="s">
        <v>1395</v>
      </c>
      <c r="B151" s="1" t="s">
        <v>1396</v>
      </c>
      <c r="C151" s="1" t="s">
        <v>1397</v>
      </c>
      <c r="D151" s="1" t="s">
        <v>30</v>
      </c>
      <c r="E151" s="3">
        <v>2022</v>
      </c>
      <c r="F151" s="1" t="s">
        <v>1398</v>
      </c>
      <c r="G151" s="1" t="s">
        <v>1399</v>
      </c>
      <c r="H151" s="1" t="s">
        <v>1400</v>
      </c>
      <c r="I151" s="1">
        <v>69</v>
      </c>
      <c r="J151" s="1">
        <v>6</v>
      </c>
      <c r="K151" s="1">
        <v>0</v>
      </c>
      <c r="L151" s="1">
        <v>0</v>
      </c>
      <c r="M151" s="1" t="s">
        <v>192</v>
      </c>
      <c r="N151" s="1" t="s">
        <v>193</v>
      </c>
      <c r="O151" s="1" t="s">
        <v>1069</v>
      </c>
      <c r="P151" s="1" t="s">
        <v>39</v>
      </c>
      <c r="Q151" s="1" t="s">
        <v>1401</v>
      </c>
      <c r="R151" s="1">
        <v>12</v>
      </c>
      <c r="S151" s="1">
        <v>11</v>
      </c>
      <c r="T151" s="1" t="s">
        <v>1402</v>
      </c>
      <c r="U151" s="1" t="str">
        <f>HYPERLINK("http://dx.doi.org/10.3390/geosciences12110415","http://dx.doi.org/10.3390/geosciences12110415")</f>
        <v>http://dx.doi.org/10.3390/geosciences12110415</v>
      </c>
      <c r="V151" s="1">
        <v>26</v>
      </c>
      <c r="W151" s="1" t="s">
        <v>1403</v>
      </c>
      <c r="X151" s="1" t="s">
        <v>130</v>
      </c>
      <c r="Y151" s="1" t="s">
        <v>1404</v>
      </c>
      <c r="Z151" s="1" t="s">
        <v>39</v>
      </c>
      <c r="AA151" s="1" t="s">
        <v>175</v>
      </c>
    </row>
    <row r="152" spans="1:27" s="1" customFormat="1" ht="18.5" x14ac:dyDescent="0.45">
      <c r="A152" s="1" t="s">
        <v>1405</v>
      </c>
      <c r="B152" s="1" t="s">
        <v>1406</v>
      </c>
      <c r="C152" s="1" t="s">
        <v>1407</v>
      </c>
      <c r="D152" s="1" t="s">
        <v>490</v>
      </c>
      <c r="E152" s="3">
        <v>2022</v>
      </c>
      <c r="F152" s="1" t="s">
        <v>1408</v>
      </c>
      <c r="G152" s="1" t="s">
        <v>1409</v>
      </c>
      <c r="H152" s="1" t="s">
        <v>1410</v>
      </c>
      <c r="I152" s="1">
        <v>68</v>
      </c>
      <c r="J152" s="1">
        <v>20</v>
      </c>
      <c r="K152" s="1">
        <v>2</v>
      </c>
      <c r="L152" s="1">
        <v>12</v>
      </c>
      <c r="M152" s="1" t="s">
        <v>330</v>
      </c>
      <c r="N152" s="1" t="s">
        <v>331</v>
      </c>
      <c r="O152" s="1" t="s">
        <v>332</v>
      </c>
      <c r="P152" s="1" t="s">
        <v>1411</v>
      </c>
      <c r="Q152" s="1" t="s">
        <v>1412</v>
      </c>
      <c r="R152" s="1" t="s">
        <v>39</v>
      </c>
      <c r="S152" s="1" t="s">
        <v>39</v>
      </c>
      <c r="T152" s="1" t="s">
        <v>1413</v>
      </c>
      <c r="U152" s="1" t="str">
        <f>HYPERLINK("http://dx.doi.org/10.1021/acs.langmuir.2c02490","http://dx.doi.org/10.1021/acs.langmuir.2c02490")</f>
        <v>http://dx.doi.org/10.1021/acs.langmuir.2c02490</v>
      </c>
      <c r="V152" s="1">
        <v>13</v>
      </c>
      <c r="W152" s="1" t="s">
        <v>1414</v>
      </c>
      <c r="X152" s="1" t="s">
        <v>42</v>
      </c>
      <c r="Y152" s="1" t="s">
        <v>1415</v>
      </c>
      <c r="Z152" s="1">
        <v>36301022</v>
      </c>
      <c r="AA152" s="1" t="s">
        <v>39</v>
      </c>
    </row>
    <row r="153" spans="1:27" s="1" customFormat="1" ht="18.5" x14ac:dyDescent="0.45">
      <c r="A153" s="1" t="s">
        <v>1416</v>
      </c>
      <c r="B153" s="1" t="s">
        <v>1417</v>
      </c>
      <c r="C153" s="1" t="s">
        <v>1418</v>
      </c>
      <c r="D153" s="1" t="s">
        <v>30</v>
      </c>
      <c r="E153" s="3">
        <v>2022</v>
      </c>
      <c r="F153" s="1" t="s">
        <v>1419</v>
      </c>
      <c r="G153" s="1" t="s">
        <v>1163</v>
      </c>
      <c r="H153" s="1" t="s">
        <v>1164</v>
      </c>
      <c r="I153" s="1">
        <v>82</v>
      </c>
      <c r="J153" s="1">
        <v>36</v>
      </c>
      <c r="K153" s="1">
        <v>0</v>
      </c>
      <c r="L153" s="1">
        <v>8</v>
      </c>
      <c r="M153" s="1" t="s">
        <v>63</v>
      </c>
      <c r="N153" s="1" t="s">
        <v>64</v>
      </c>
      <c r="O153" s="1" t="s">
        <v>65</v>
      </c>
      <c r="P153" s="1" t="s">
        <v>1420</v>
      </c>
      <c r="Q153" s="1" t="s">
        <v>1421</v>
      </c>
      <c r="R153" s="1">
        <v>793</v>
      </c>
      <c r="S153" s="1" t="s">
        <v>39</v>
      </c>
      <c r="T153" s="1" t="s">
        <v>1422</v>
      </c>
      <c r="U153" s="1" t="str">
        <f>HYPERLINK("http://dx.doi.org/10.1016/j.cplett.2022.139476","http://dx.doi.org/10.1016/j.cplett.2022.139476")</f>
        <v>http://dx.doi.org/10.1016/j.cplett.2022.139476</v>
      </c>
      <c r="V153" s="1">
        <v>21</v>
      </c>
      <c r="W153" s="1" t="s">
        <v>829</v>
      </c>
      <c r="X153" s="1" t="s">
        <v>42</v>
      </c>
      <c r="Y153" s="1" t="s">
        <v>830</v>
      </c>
      <c r="Z153" s="1" t="s">
        <v>39</v>
      </c>
      <c r="AA153" s="1" t="s">
        <v>39</v>
      </c>
    </row>
    <row r="154" spans="1:27" s="1" customFormat="1" ht="18.5" x14ac:dyDescent="0.45">
      <c r="A154" s="1" t="s">
        <v>1423</v>
      </c>
      <c r="B154" s="1" t="s">
        <v>1424</v>
      </c>
      <c r="C154" s="1" t="s">
        <v>1425</v>
      </c>
      <c r="D154" s="1" t="s">
        <v>401</v>
      </c>
      <c r="E154" s="3">
        <v>2022</v>
      </c>
      <c r="F154" s="1" t="s">
        <v>1426</v>
      </c>
      <c r="G154" s="1" t="s">
        <v>1427</v>
      </c>
      <c r="H154" s="1" t="s">
        <v>1428</v>
      </c>
      <c r="I154" s="1">
        <v>71</v>
      </c>
      <c r="J154" s="1">
        <v>0</v>
      </c>
      <c r="K154" s="1">
        <v>1</v>
      </c>
      <c r="L154" s="1">
        <v>8</v>
      </c>
      <c r="M154" s="1" t="s">
        <v>1429</v>
      </c>
      <c r="N154" s="1" t="s">
        <v>405</v>
      </c>
      <c r="O154" s="1" t="s">
        <v>1430</v>
      </c>
      <c r="P154" s="1" t="s">
        <v>1431</v>
      </c>
      <c r="Q154" s="1" t="s">
        <v>1432</v>
      </c>
      <c r="R154" s="1">
        <v>14</v>
      </c>
      <c r="S154" s="1">
        <v>15</v>
      </c>
      <c r="T154" s="1" t="s">
        <v>1433</v>
      </c>
      <c r="U154" s="1" t="str">
        <f>HYPERLINK("http://dx.doi.org/10.2217/imt-2021-0329","http://dx.doi.org/10.2217/imt-2021-0329")</f>
        <v>http://dx.doi.org/10.2217/imt-2021-0329</v>
      </c>
      <c r="V154" s="1">
        <v>15</v>
      </c>
      <c r="W154" s="1" t="s">
        <v>1434</v>
      </c>
      <c r="X154" s="1" t="s">
        <v>42</v>
      </c>
      <c r="Y154" s="1" t="s">
        <v>1434</v>
      </c>
      <c r="Z154" s="1">
        <v>36004447</v>
      </c>
      <c r="AA154" s="1" t="s">
        <v>39</v>
      </c>
    </row>
    <row r="155" spans="1:27" s="1" customFormat="1" ht="18.5" x14ac:dyDescent="0.45">
      <c r="A155" s="1" t="s">
        <v>1435</v>
      </c>
      <c r="B155" s="1" t="s">
        <v>1436</v>
      </c>
      <c r="C155" s="1" t="s">
        <v>1437</v>
      </c>
      <c r="D155" s="1" t="s">
        <v>30</v>
      </c>
      <c r="E155" s="3">
        <v>2022</v>
      </c>
      <c r="F155" s="1" t="s">
        <v>1438</v>
      </c>
      <c r="G155" s="1" t="s">
        <v>1439</v>
      </c>
      <c r="H155" s="1" t="s">
        <v>1440</v>
      </c>
      <c r="I155" s="1">
        <v>57</v>
      </c>
      <c r="J155" s="1">
        <v>6</v>
      </c>
      <c r="K155" s="1">
        <v>0</v>
      </c>
      <c r="L155" s="1">
        <v>0</v>
      </c>
      <c r="M155" s="1" t="s">
        <v>76</v>
      </c>
      <c r="N155" s="1" t="s">
        <v>77</v>
      </c>
      <c r="O155" s="1" t="s">
        <v>78</v>
      </c>
      <c r="P155" s="1" t="s">
        <v>1441</v>
      </c>
      <c r="Q155" s="1" t="s">
        <v>1442</v>
      </c>
      <c r="R155" s="1">
        <v>33</v>
      </c>
      <c r="S155" s="1">
        <v>4</v>
      </c>
      <c r="T155" s="1" t="s">
        <v>1443</v>
      </c>
      <c r="U155" s="1" t="str">
        <f>HYPERLINK("http://dx.doi.org/10.1007/s13370-022-01031-7","http://dx.doi.org/10.1007/s13370-022-01031-7")</f>
        <v>http://dx.doi.org/10.1007/s13370-022-01031-7</v>
      </c>
      <c r="V155" s="1">
        <v>14</v>
      </c>
      <c r="W155" s="1" t="s">
        <v>83</v>
      </c>
      <c r="X155" s="1" t="s">
        <v>130</v>
      </c>
      <c r="Y155" s="1" t="s">
        <v>83</v>
      </c>
      <c r="Z155" s="1" t="s">
        <v>39</v>
      </c>
      <c r="AA155" s="1" t="s">
        <v>39</v>
      </c>
    </row>
    <row r="156" spans="1:27" s="1" customFormat="1" ht="18.5" x14ac:dyDescent="0.45">
      <c r="A156" s="1" t="s">
        <v>1444</v>
      </c>
      <c r="B156" s="1" t="s">
        <v>1445</v>
      </c>
      <c r="C156" s="1" t="s">
        <v>400</v>
      </c>
      <c r="D156" s="1" t="s">
        <v>30</v>
      </c>
      <c r="E156" s="3">
        <v>2022</v>
      </c>
      <c r="F156" s="1" t="s">
        <v>1446</v>
      </c>
      <c r="G156" s="1" t="s">
        <v>1447</v>
      </c>
      <c r="H156" s="1" t="s">
        <v>520</v>
      </c>
      <c r="I156" s="1">
        <v>39</v>
      </c>
      <c r="J156" s="1">
        <v>3</v>
      </c>
      <c r="K156" s="1">
        <v>0</v>
      </c>
      <c r="L156" s="1">
        <v>1</v>
      </c>
      <c r="M156" s="1" t="s">
        <v>404</v>
      </c>
      <c r="N156" s="1" t="s">
        <v>405</v>
      </c>
      <c r="O156" s="1" t="s">
        <v>406</v>
      </c>
      <c r="P156" s="1" t="s">
        <v>407</v>
      </c>
      <c r="Q156" s="1" t="s">
        <v>408</v>
      </c>
      <c r="R156" s="1">
        <v>2</v>
      </c>
      <c r="S156" s="1">
        <v>1</v>
      </c>
      <c r="T156" s="1" t="s">
        <v>1448</v>
      </c>
      <c r="U156" s="1" t="str">
        <f>HYPERLINK("http://dx.doi.org/10.1007/s43393-021-00046-8","http://dx.doi.org/10.1007/s43393-021-00046-8")</f>
        <v>http://dx.doi.org/10.1007/s43393-021-00046-8</v>
      </c>
      <c r="V156" s="1">
        <v>10</v>
      </c>
      <c r="W156" s="1" t="s">
        <v>410</v>
      </c>
      <c r="X156" s="1" t="s">
        <v>130</v>
      </c>
      <c r="Y156" s="1" t="s">
        <v>410</v>
      </c>
      <c r="Z156" s="1">
        <v>38624716</v>
      </c>
      <c r="AA156" s="1" t="s">
        <v>246</v>
      </c>
    </row>
    <row r="157" spans="1:27" s="1" customFormat="1" ht="18.5" x14ac:dyDescent="0.45">
      <c r="A157" s="1" t="s">
        <v>1449</v>
      </c>
      <c r="B157" s="1" t="s">
        <v>1450</v>
      </c>
      <c r="C157" s="1" t="s">
        <v>1451</v>
      </c>
      <c r="D157" s="1" t="s">
        <v>30</v>
      </c>
      <c r="E157" s="3">
        <v>2022</v>
      </c>
      <c r="F157" s="1" t="s">
        <v>1452</v>
      </c>
      <c r="G157" s="1" t="s">
        <v>1453</v>
      </c>
      <c r="H157" s="1" t="s">
        <v>1454</v>
      </c>
      <c r="I157" s="1">
        <v>59</v>
      </c>
      <c r="J157" s="1">
        <v>21</v>
      </c>
      <c r="K157" s="1">
        <v>0</v>
      </c>
      <c r="L157" s="1">
        <v>10</v>
      </c>
      <c r="M157" s="1" t="s">
        <v>1455</v>
      </c>
      <c r="N157" s="1" t="s">
        <v>1456</v>
      </c>
      <c r="O157" s="1" t="s">
        <v>1457</v>
      </c>
      <c r="P157" s="1" t="s">
        <v>1458</v>
      </c>
      <c r="Q157" s="1" t="s">
        <v>39</v>
      </c>
      <c r="R157" s="1">
        <v>10</v>
      </c>
      <c r="S157" s="1" t="s">
        <v>39</v>
      </c>
      <c r="T157" s="1" t="s">
        <v>1459</v>
      </c>
      <c r="U157" s="1" t="str">
        <f>HYPERLINK("http://dx.doi.org/10.1109/ACCESS.2022.3202211","http://dx.doi.org/10.1109/ACCESS.2022.3202211")</f>
        <v>http://dx.doi.org/10.1109/ACCESS.2022.3202211</v>
      </c>
      <c r="V157" s="1">
        <v>21</v>
      </c>
      <c r="W157" s="1" t="s">
        <v>1460</v>
      </c>
      <c r="X157" s="1" t="s">
        <v>42</v>
      </c>
      <c r="Y157" s="1" t="s">
        <v>1461</v>
      </c>
      <c r="Z157" s="1" t="s">
        <v>39</v>
      </c>
      <c r="AA157" s="1" t="s">
        <v>97</v>
      </c>
    </row>
    <row r="158" spans="1:27" s="1" customFormat="1" ht="18.5" x14ac:dyDescent="0.45">
      <c r="A158" s="1" t="s">
        <v>1462</v>
      </c>
      <c r="B158" s="1" t="s">
        <v>1463</v>
      </c>
      <c r="C158" s="1" t="s">
        <v>452</v>
      </c>
      <c r="D158" s="1" t="s">
        <v>30</v>
      </c>
      <c r="E158" s="3">
        <v>2022</v>
      </c>
      <c r="F158" s="1" t="s">
        <v>1464</v>
      </c>
      <c r="G158" s="1" t="s">
        <v>1465</v>
      </c>
      <c r="H158" s="1" t="s">
        <v>75</v>
      </c>
      <c r="I158" s="1">
        <v>35</v>
      </c>
      <c r="J158" s="1">
        <v>18</v>
      </c>
      <c r="K158" s="1">
        <v>0</v>
      </c>
      <c r="L158" s="1">
        <v>7</v>
      </c>
      <c r="M158" s="1" t="s">
        <v>204</v>
      </c>
      <c r="N158" s="1" t="s">
        <v>283</v>
      </c>
      <c r="O158" s="1" t="s">
        <v>343</v>
      </c>
      <c r="P158" s="1" t="s">
        <v>454</v>
      </c>
      <c r="Q158" s="1" t="s">
        <v>455</v>
      </c>
      <c r="R158" s="1">
        <v>26</v>
      </c>
      <c r="S158" s="1">
        <v>21</v>
      </c>
      <c r="T158" s="1" t="s">
        <v>1466</v>
      </c>
      <c r="U158" s="1" t="str">
        <f>HYPERLINK("http://dx.doi.org/10.1007/s00500-022-07442-9","http://dx.doi.org/10.1007/s00500-022-07442-9")</f>
        <v>http://dx.doi.org/10.1007/s00500-022-07442-9</v>
      </c>
      <c r="V158" s="1">
        <v>15</v>
      </c>
      <c r="W158" s="1" t="s">
        <v>457</v>
      </c>
      <c r="X158" s="1" t="s">
        <v>42</v>
      </c>
      <c r="Y158" s="1" t="s">
        <v>245</v>
      </c>
      <c r="Z158" s="1" t="s">
        <v>39</v>
      </c>
      <c r="AA158" s="1" t="s">
        <v>39</v>
      </c>
    </row>
    <row r="159" spans="1:27" s="1" customFormat="1" ht="18.5" x14ac:dyDescent="0.45">
      <c r="A159" s="1" t="s">
        <v>1467</v>
      </c>
      <c r="B159" s="1" t="s">
        <v>1468</v>
      </c>
      <c r="C159" s="1" t="s">
        <v>767</v>
      </c>
      <c r="D159" s="1" t="s">
        <v>30</v>
      </c>
      <c r="E159" s="3">
        <v>2022</v>
      </c>
      <c r="F159" s="1" t="s">
        <v>1469</v>
      </c>
      <c r="G159" s="1" t="s">
        <v>835</v>
      </c>
      <c r="H159" s="1" t="s">
        <v>1470</v>
      </c>
      <c r="I159" s="1">
        <v>21</v>
      </c>
      <c r="J159" s="1">
        <v>2</v>
      </c>
      <c r="K159" s="1">
        <v>0</v>
      </c>
      <c r="L159" s="1">
        <v>2</v>
      </c>
      <c r="M159" s="1" t="s">
        <v>181</v>
      </c>
      <c r="N159" s="1" t="s">
        <v>148</v>
      </c>
      <c r="O159" s="1" t="s">
        <v>182</v>
      </c>
      <c r="P159" s="1" t="s">
        <v>770</v>
      </c>
      <c r="Q159" s="1" t="s">
        <v>771</v>
      </c>
      <c r="R159" s="1">
        <v>60</v>
      </c>
      <c r="S159" s="1">
        <v>9</v>
      </c>
      <c r="T159" s="1" t="s">
        <v>1471</v>
      </c>
      <c r="U159" s="1" t="str">
        <f>HYPERLINK("http://dx.doi.org/10.56042/ijeb.v60i09.65133","http://dx.doi.org/10.56042/ijeb.v60i09.65133")</f>
        <v>http://dx.doi.org/10.56042/ijeb.v60i09.65133</v>
      </c>
      <c r="V159" s="1">
        <v>6</v>
      </c>
      <c r="W159" s="1" t="s">
        <v>773</v>
      </c>
      <c r="X159" s="1" t="s">
        <v>42</v>
      </c>
      <c r="Y159" s="1" t="s">
        <v>774</v>
      </c>
      <c r="Z159" s="1" t="s">
        <v>39</v>
      </c>
      <c r="AA159" s="1" t="s">
        <v>97</v>
      </c>
    </row>
    <row r="160" spans="1:27" s="1" customFormat="1" ht="18.5" x14ac:dyDescent="0.45">
      <c r="A160" s="1" t="s">
        <v>1472</v>
      </c>
      <c r="B160" s="1" t="s">
        <v>1473</v>
      </c>
      <c r="C160" s="1" t="s">
        <v>1474</v>
      </c>
      <c r="D160" s="1" t="s">
        <v>30</v>
      </c>
      <c r="E160" s="3">
        <v>2022</v>
      </c>
      <c r="F160" s="1" t="s">
        <v>1475</v>
      </c>
      <c r="G160" s="1" t="s">
        <v>1476</v>
      </c>
      <c r="H160" s="1" t="s">
        <v>75</v>
      </c>
      <c r="I160" s="1">
        <v>63</v>
      </c>
      <c r="J160" s="1">
        <v>51</v>
      </c>
      <c r="K160" s="1">
        <v>8</v>
      </c>
      <c r="L160" s="1">
        <v>21</v>
      </c>
      <c r="M160" s="1" t="s">
        <v>76</v>
      </c>
      <c r="N160" s="1" t="s">
        <v>77</v>
      </c>
      <c r="O160" s="1" t="s">
        <v>78</v>
      </c>
      <c r="P160" s="1" t="s">
        <v>1477</v>
      </c>
      <c r="Q160" s="1" t="s">
        <v>1478</v>
      </c>
      <c r="R160" s="1">
        <v>8</v>
      </c>
      <c r="S160" s="1">
        <v>5</v>
      </c>
      <c r="T160" s="1" t="s">
        <v>1479</v>
      </c>
      <c r="U160" s="1" t="str">
        <f>HYPERLINK("http://dx.doi.org/10.1007/s40747-022-00686-w","http://dx.doi.org/10.1007/s40747-022-00686-w")</f>
        <v>http://dx.doi.org/10.1007/s40747-022-00686-w</v>
      </c>
      <c r="V160" s="1">
        <v>29</v>
      </c>
      <c r="W160" s="1" t="s">
        <v>244</v>
      </c>
      <c r="X160" s="1" t="s">
        <v>42</v>
      </c>
      <c r="Y160" s="1" t="s">
        <v>245</v>
      </c>
      <c r="Z160" s="1" t="s">
        <v>39</v>
      </c>
      <c r="AA160" s="1" t="s">
        <v>97</v>
      </c>
    </row>
    <row r="161" spans="1:27" s="1" customFormat="1" ht="18.5" x14ac:dyDescent="0.45">
      <c r="A161" s="1" t="s">
        <v>1480</v>
      </c>
      <c r="B161" s="1" t="s">
        <v>1481</v>
      </c>
      <c r="C161" s="1" t="s">
        <v>1482</v>
      </c>
      <c r="D161" s="1" t="s">
        <v>30</v>
      </c>
      <c r="E161" s="3">
        <v>2022</v>
      </c>
      <c r="F161" s="1" t="s">
        <v>1483</v>
      </c>
      <c r="G161" s="1" t="s">
        <v>1484</v>
      </c>
      <c r="H161" s="1" t="s">
        <v>1485</v>
      </c>
      <c r="I161" s="1">
        <v>38</v>
      </c>
      <c r="J161" s="1">
        <v>0</v>
      </c>
      <c r="K161" s="1">
        <v>1</v>
      </c>
      <c r="L161" s="1">
        <v>4</v>
      </c>
      <c r="M161" s="1" t="s">
        <v>204</v>
      </c>
      <c r="N161" s="1" t="s">
        <v>205</v>
      </c>
      <c r="O161" s="1" t="s">
        <v>206</v>
      </c>
      <c r="P161" s="1" t="s">
        <v>1486</v>
      </c>
      <c r="Q161" s="1" t="s">
        <v>1487</v>
      </c>
      <c r="R161" s="1">
        <v>49</v>
      </c>
      <c r="S161" s="1">
        <v>9</v>
      </c>
      <c r="T161" s="1" t="s">
        <v>1488</v>
      </c>
      <c r="U161" s="1" t="str">
        <f>HYPERLINK("http://dx.doi.org/10.1007/s11033-022-07653-1","http://dx.doi.org/10.1007/s11033-022-07653-1")</f>
        <v>http://dx.doi.org/10.1007/s11033-022-07653-1</v>
      </c>
      <c r="V161" s="1">
        <v>12</v>
      </c>
      <c r="W161" s="1" t="s">
        <v>1489</v>
      </c>
      <c r="X161" s="1" t="s">
        <v>42</v>
      </c>
      <c r="Y161" s="1" t="s">
        <v>1489</v>
      </c>
      <c r="Z161" s="1">
        <v>35713797</v>
      </c>
      <c r="AA161" s="1" t="s">
        <v>39</v>
      </c>
    </row>
    <row r="162" spans="1:27" s="1" customFormat="1" ht="18.5" x14ac:dyDescent="0.45">
      <c r="A162" s="1" t="s">
        <v>1490</v>
      </c>
      <c r="B162" s="1" t="s">
        <v>1491</v>
      </c>
      <c r="C162" s="1" t="s">
        <v>1105</v>
      </c>
      <c r="D162" s="1" t="s">
        <v>30</v>
      </c>
      <c r="E162" s="3">
        <v>2022</v>
      </c>
      <c r="F162" s="1" t="s">
        <v>1492</v>
      </c>
      <c r="G162" s="1" t="s">
        <v>1493</v>
      </c>
      <c r="H162" s="1" t="s">
        <v>1494</v>
      </c>
      <c r="I162" s="1">
        <v>16</v>
      </c>
      <c r="J162" s="1">
        <v>2</v>
      </c>
      <c r="K162" s="1">
        <v>0</v>
      </c>
      <c r="L162" s="1">
        <v>0</v>
      </c>
      <c r="M162" s="1" t="s">
        <v>294</v>
      </c>
      <c r="N162" s="1" t="s">
        <v>295</v>
      </c>
      <c r="O162" s="1" t="s">
        <v>296</v>
      </c>
      <c r="P162" s="1" t="s">
        <v>1109</v>
      </c>
      <c r="Q162" s="1" t="s">
        <v>1110</v>
      </c>
      <c r="R162" s="1">
        <v>2022</v>
      </c>
      <c r="S162" s="1" t="s">
        <v>39</v>
      </c>
      <c r="T162" s="1" t="s">
        <v>1495</v>
      </c>
      <c r="U162" s="1" t="str">
        <f>HYPERLINK("http://dx.doi.org/10.1155/2022/1618498","http://dx.doi.org/10.1155/2022/1618498")</f>
        <v>http://dx.doi.org/10.1155/2022/1618498</v>
      </c>
      <c r="V162" s="1">
        <v>7</v>
      </c>
      <c r="W162" s="1" t="s">
        <v>83</v>
      </c>
      <c r="X162" s="1" t="s">
        <v>42</v>
      </c>
      <c r="Y162" s="1" t="s">
        <v>83</v>
      </c>
      <c r="Z162" s="1" t="s">
        <v>39</v>
      </c>
      <c r="AA162" s="1" t="s">
        <v>97</v>
      </c>
    </row>
    <row r="163" spans="1:27" s="1" customFormat="1" ht="18.5" x14ac:dyDescent="0.45">
      <c r="A163" s="1" t="s">
        <v>1496</v>
      </c>
      <c r="B163" s="1" t="s">
        <v>1497</v>
      </c>
      <c r="C163" s="1" t="s">
        <v>1498</v>
      </c>
      <c r="D163" s="1" t="s">
        <v>30</v>
      </c>
      <c r="E163" s="3">
        <v>2022</v>
      </c>
      <c r="F163" s="1" t="s">
        <v>1499</v>
      </c>
      <c r="G163" s="1" t="s">
        <v>1500</v>
      </c>
      <c r="H163" s="1" t="s">
        <v>1501</v>
      </c>
      <c r="I163" s="1">
        <v>63</v>
      </c>
      <c r="J163" s="1">
        <v>3</v>
      </c>
      <c r="K163" s="1">
        <v>0</v>
      </c>
      <c r="L163" s="1">
        <v>8</v>
      </c>
      <c r="M163" s="1" t="s">
        <v>204</v>
      </c>
      <c r="N163" s="1" t="s">
        <v>205</v>
      </c>
      <c r="O163" s="1" t="s">
        <v>206</v>
      </c>
      <c r="P163" s="1" t="s">
        <v>1502</v>
      </c>
      <c r="Q163" s="1" t="s">
        <v>1503</v>
      </c>
      <c r="R163" s="1">
        <v>29</v>
      </c>
      <c r="S163" s="1">
        <v>1</v>
      </c>
      <c r="T163" s="1" t="s">
        <v>1504</v>
      </c>
      <c r="U163" s="1" t="str">
        <f>HYPERLINK("http://dx.doi.org/10.1007/s10989-022-10475-1","http://dx.doi.org/10.1007/s10989-022-10475-1")</f>
        <v>http://dx.doi.org/10.1007/s10989-022-10475-1</v>
      </c>
      <c r="V163" s="1">
        <v>17</v>
      </c>
      <c r="W163" s="1" t="s">
        <v>1489</v>
      </c>
      <c r="X163" s="1" t="s">
        <v>42</v>
      </c>
      <c r="Y163" s="1" t="s">
        <v>1489</v>
      </c>
      <c r="Z163" s="1">
        <v>36532362</v>
      </c>
      <c r="AA163" s="1" t="s">
        <v>246</v>
      </c>
    </row>
    <row r="164" spans="1:27" s="1" customFormat="1" ht="18.5" x14ac:dyDescent="0.45">
      <c r="A164" s="1" t="s">
        <v>1505</v>
      </c>
      <c r="B164" s="1" t="s">
        <v>1506</v>
      </c>
      <c r="C164" s="1" t="s">
        <v>1507</v>
      </c>
      <c r="D164" s="1" t="s">
        <v>30</v>
      </c>
      <c r="E164" s="3">
        <v>2022</v>
      </c>
      <c r="F164" s="1" t="s">
        <v>1508</v>
      </c>
      <c r="G164" s="1" t="s">
        <v>1509</v>
      </c>
      <c r="H164" s="1" t="s">
        <v>1510</v>
      </c>
      <c r="I164" s="1">
        <v>39</v>
      </c>
      <c r="J164" s="1">
        <v>9</v>
      </c>
      <c r="K164" s="1">
        <v>5</v>
      </c>
      <c r="L164" s="1">
        <v>30</v>
      </c>
      <c r="M164" s="1" t="s">
        <v>1511</v>
      </c>
      <c r="N164" s="1" t="s">
        <v>405</v>
      </c>
      <c r="O164" s="1" t="s">
        <v>1512</v>
      </c>
      <c r="P164" s="1" t="s">
        <v>1513</v>
      </c>
      <c r="Q164" s="1" t="s">
        <v>1514</v>
      </c>
      <c r="R164" s="1">
        <v>2022</v>
      </c>
      <c r="S164" s="1" t="s">
        <v>39</v>
      </c>
      <c r="T164" s="1" t="s">
        <v>1515</v>
      </c>
      <c r="U164" s="1" t="str">
        <f>HYPERLINK("http://dx.doi.org/10.1155/2022/3997396","http://dx.doi.org/10.1155/2022/3997396")</f>
        <v>http://dx.doi.org/10.1155/2022/3997396</v>
      </c>
      <c r="V164" s="1">
        <v>14</v>
      </c>
      <c r="W164" s="1" t="s">
        <v>1516</v>
      </c>
      <c r="X164" s="1" t="s">
        <v>42</v>
      </c>
      <c r="Y164" s="1" t="s">
        <v>1517</v>
      </c>
      <c r="Z164" s="1" t="s">
        <v>39</v>
      </c>
      <c r="AA164" s="1" t="s">
        <v>97</v>
      </c>
    </row>
    <row r="165" spans="1:27" s="1" customFormat="1" ht="18.5" x14ac:dyDescent="0.45">
      <c r="A165" s="1" t="s">
        <v>1518</v>
      </c>
      <c r="B165" s="1" t="s">
        <v>1519</v>
      </c>
      <c r="C165" s="1" t="s">
        <v>1520</v>
      </c>
      <c r="D165" s="1" t="s">
        <v>30</v>
      </c>
      <c r="E165" s="3">
        <v>2022</v>
      </c>
      <c r="F165" s="1" t="s">
        <v>1521</v>
      </c>
      <c r="G165" s="1" t="s">
        <v>1163</v>
      </c>
      <c r="H165" s="1" t="s">
        <v>1164</v>
      </c>
      <c r="I165" s="1">
        <v>46</v>
      </c>
      <c r="J165" s="1">
        <v>11</v>
      </c>
      <c r="K165" s="1">
        <v>0</v>
      </c>
      <c r="L165" s="1">
        <v>2</v>
      </c>
      <c r="M165" s="1" t="s">
        <v>294</v>
      </c>
      <c r="N165" s="1" t="s">
        <v>295</v>
      </c>
      <c r="O165" s="1" t="s">
        <v>1522</v>
      </c>
      <c r="P165" s="1" t="s">
        <v>1523</v>
      </c>
      <c r="Q165" s="1" t="s">
        <v>1524</v>
      </c>
      <c r="R165" s="1">
        <v>51</v>
      </c>
      <c r="S165" s="1">
        <v>6</v>
      </c>
      <c r="T165" s="1" t="s">
        <v>1525</v>
      </c>
      <c r="U165" s="1" t="str">
        <f>HYPERLINK("http://dx.doi.org/10.1002/htj.22545","http://dx.doi.org/10.1002/htj.22545")</f>
        <v>http://dx.doi.org/10.1002/htj.22545</v>
      </c>
      <c r="V165" s="1">
        <v>34</v>
      </c>
      <c r="W165" s="1" t="s">
        <v>1526</v>
      </c>
      <c r="X165" s="1" t="s">
        <v>130</v>
      </c>
      <c r="Y165" s="1" t="s">
        <v>1526</v>
      </c>
      <c r="Z165" s="1" t="s">
        <v>39</v>
      </c>
      <c r="AA165" s="1" t="s">
        <v>39</v>
      </c>
    </row>
    <row r="166" spans="1:27" s="1" customFormat="1" ht="18.5" x14ac:dyDescent="0.45">
      <c r="A166" s="1" t="s">
        <v>1527</v>
      </c>
      <c r="B166" s="1" t="s">
        <v>1528</v>
      </c>
      <c r="C166" s="1" t="s">
        <v>1451</v>
      </c>
      <c r="D166" s="1" t="s">
        <v>30</v>
      </c>
      <c r="E166" s="3">
        <v>2022</v>
      </c>
      <c r="F166" s="1" t="s">
        <v>1529</v>
      </c>
      <c r="G166" s="1" t="s">
        <v>1530</v>
      </c>
      <c r="H166" s="1" t="s">
        <v>1531</v>
      </c>
      <c r="I166" s="1">
        <v>18</v>
      </c>
      <c r="J166" s="1">
        <v>4</v>
      </c>
      <c r="K166" s="1">
        <v>0</v>
      </c>
      <c r="L166" s="1">
        <v>5</v>
      </c>
      <c r="M166" s="1" t="s">
        <v>1455</v>
      </c>
      <c r="N166" s="1" t="s">
        <v>1456</v>
      </c>
      <c r="O166" s="1" t="s">
        <v>1457</v>
      </c>
      <c r="P166" s="1" t="s">
        <v>1458</v>
      </c>
      <c r="Q166" s="1" t="s">
        <v>39</v>
      </c>
      <c r="R166" s="1">
        <v>10</v>
      </c>
      <c r="S166" s="1" t="s">
        <v>39</v>
      </c>
      <c r="T166" s="1" t="s">
        <v>1532</v>
      </c>
      <c r="U166" s="1" t="str">
        <f>HYPERLINK("http://dx.doi.org/10.1109/ACCESS.2022.3145376","http://dx.doi.org/10.1109/ACCESS.2022.3145376")</f>
        <v>http://dx.doi.org/10.1109/ACCESS.2022.3145376</v>
      </c>
      <c r="V166" s="1">
        <v>9</v>
      </c>
      <c r="W166" s="1" t="s">
        <v>1460</v>
      </c>
      <c r="X166" s="1" t="s">
        <v>42</v>
      </c>
      <c r="Y166" s="1" t="s">
        <v>1461</v>
      </c>
      <c r="Z166" s="1" t="s">
        <v>39</v>
      </c>
      <c r="AA166" s="1" t="s">
        <v>97</v>
      </c>
    </row>
    <row r="167" spans="1:27" s="1" customFormat="1" ht="18.5" x14ac:dyDescent="0.45">
      <c r="A167" s="1" t="s">
        <v>1533</v>
      </c>
      <c r="B167" s="1" t="s">
        <v>1534</v>
      </c>
      <c r="C167" s="1" t="s">
        <v>1535</v>
      </c>
      <c r="D167" s="1" t="s">
        <v>30</v>
      </c>
      <c r="E167" s="3">
        <v>2022</v>
      </c>
      <c r="F167" s="1" t="s">
        <v>1536</v>
      </c>
      <c r="G167" s="1" t="s">
        <v>1537</v>
      </c>
      <c r="H167" s="1" t="s">
        <v>1538</v>
      </c>
      <c r="I167" s="1">
        <v>77</v>
      </c>
      <c r="J167" s="1">
        <v>3</v>
      </c>
      <c r="K167" s="1">
        <v>0</v>
      </c>
      <c r="L167" s="1">
        <v>11</v>
      </c>
      <c r="M167" s="1" t="s">
        <v>1539</v>
      </c>
      <c r="N167" s="1" t="s">
        <v>405</v>
      </c>
      <c r="O167" s="1" t="s">
        <v>1540</v>
      </c>
      <c r="P167" s="1" t="s">
        <v>1541</v>
      </c>
      <c r="Q167" s="1" t="s">
        <v>1542</v>
      </c>
      <c r="R167" s="1">
        <v>164</v>
      </c>
      <c r="S167" s="1" t="s">
        <v>39</v>
      </c>
      <c r="T167" s="1" t="s">
        <v>1543</v>
      </c>
      <c r="U167" s="1" t="str">
        <f>HYPERLINK("http://dx.doi.org/10.1016/j.micpath.2022.105436","http://dx.doi.org/10.1016/j.micpath.2022.105436")</f>
        <v>http://dx.doi.org/10.1016/j.micpath.2022.105436</v>
      </c>
      <c r="V167" s="1">
        <v>9</v>
      </c>
      <c r="W167" s="1" t="s">
        <v>1544</v>
      </c>
      <c r="X167" s="1" t="s">
        <v>42</v>
      </c>
      <c r="Y167" s="1" t="s">
        <v>1544</v>
      </c>
      <c r="Z167" s="1">
        <v>35121070</v>
      </c>
      <c r="AA167" s="1" t="s">
        <v>39</v>
      </c>
    </row>
    <row r="168" spans="1:27" s="1" customFormat="1" ht="18.5" x14ac:dyDescent="0.45">
      <c r="A168" s="1" t="s">
        <v>1545</v>
      </c>
      <c r="B168" s="1" t="s">
        <v>1546</v>
      </c>
      <c r="C168" s="1" t="s">
        <v>1547</v>
      </c>
      <c r="D168" s="1" t="s">
        <v>30</v>
      </c>
      <c r="E168" s="3">
        <v>2022</v>
      </c>
      <c r="F168" s="1" t="s">
        <v>1548</v>
      </c>
      <c r="G168" s="1" t="s">
        <v>1549</v>
      </c>
      <c r="H168" s="1" t="s">
        <v>1550</v>
      </c>
      <c r="I168" s="1">
        <v>72</v>
      </c>
      <c r="J168" s="1">
        <v>6</v>
      </c>
      <c r="K168" s="1">
        <v>3</v>
      </c>
      <c r="L168" s="1">
        <v>9</v>
      </c>
      <c r="M168" s="1" t="s">
        <v>192</v>
      </c>
      <c r="N168" s="1" t="s">
        <v>193</v>
      </c>
      <c r="O168" s="1" t="s">
        <v>1069</v>
      </c>
      <c r="P168" s="1" t="s">
        <v>39</v>
      </c>
      <c r="Q168" s="1" t="s">
        <v>1551</v>
      </c>
      <c r="R168" s="1">
        <v>14</v>
      </c>
      <c r="S168" s="1">
        <v>15</v>
      </c>
      <c r="T168" s="1" t="s">
        <v>1552</v>
      </c>
      <c r="U168" s="1" t="str">
        <f>HYPERLINK("http://dx.doi.org/10.3390/su14159283","http://dx.doi.org/10.3390/su14159283")</f>
        <v>http://dx.doi.org/10.3390/su14159283</v>
      </c>
      <c r="V168" s="1">
        <v>18</v>
      </c>
      <c r="W168" s="1" t="s">
        <v>1553</v>
      </c>
      <c r="X168" s="1" t="s">
        <v>362</v>
      </c>
      <c r="Y168" s="1" t="s">
        <v>1554</v>
      </c>
      <c r="Z168" s="1" t="s">
        <v>39</v>
      </c>
      <c r="AA168" s="1" t="s">
        <v>175</v>
      </c>
    </row>
    <row r="169" spans="1:27" s="1" customFormat="1" ht="18.5" x14ac:dyDescent="0.45">
      <c r="A169" s="1" t="s">
        <v>1555</v>
      </c>
      <c r="B169" s="1" t="s">
        <v>1556</v>
      </c>
      <c r="C169" s="1" t="s">
        <v>1557</v>
      </c>
      <c r="D169" s="1" t="s">
        <v>30</v>
      </c>
      <c r="E169" s="3">
        <v>2022</v>
      </c>
      <c r="F169" s="1" t="s">
        <v>1558</v>
      </c>
      <c r="G169" s="1" t="s">
        <v>1559</v>
      </c>
      <c r="H169" s="1" t="s">
        <v>1560</v>
      </c>
      <c r="I169" s="1">
        <v>46</v>
      </c>
      <c r="J169" s="1">
        <v>0</v>
      </c>
      <c r="K169" s="1">
        <v>0</v>
      </c>
      <c r="L169" s="1">
        <v>1</v>
      </c>
      <c r="M169" s="1" t="s">
        <v>1561</v>
      </c>
      <c r="N169" s="1" t="s">
        <v>1562</v>
      </c>
      <c r="O169" s="1" t="s">
        <v>1563</v>
      </c>
      <c r="P169" s="1" t="s">
        <v>1564</v>
      </c>
      <c r="Q169" s="1" t="s">
        <v>1565</v>
      </c>
      <c r="R169" s="1">
        <v>17</v>
      </c>
      <c r="S169" s="1">
        <v>4</v>
      </c>
      <c r="T169" s="1" t="s">
        <v>1566</v>
      </c>
      <c r="U169" s="1" t="str">
        <f>HYPERLINK("http://dx.doi.org/10.2174/1574885517666220512165130","http://dx.doi.org/10.2174/1574885517666220512165130")</f>
        <v>http://dx.doi.org/10.2174/1574885517666220512165130</v>
      </c>
      <c r="V169" s="1">
        <v>11</v>
      </c>
      <c r="W169" s="1" t="s">
        <v>336</v>
      </c>
      <c r="X169" s="1" t="s">
        <v>130</v>
      </c>
      <c r="Y169" s="1" t="s">
        <v>336</v>
      </c>
      <c r="Z169" s="1" t="s">
        <v>39</v>
      </c>
      <c r="AA169" s="1" t="s">
        <v>39</v>
      </c>
    </row>
    <row r="170" spans="1:27" s="1" customFormat="1" ht="18.5" x14ac:dyDescent="0.45">
      <c r="A170" s="1" t="s">
        <v>1567</v>
      </c>
      <c r="B170" s="1" t="s">
        <v>1568</v>
      </c>
      <c r="C170" s="1" t="s">
        <v>1569</v>
      </c>
      <c r="D170" s="1" t="s">
        <v>30</v>
      </c>
      <c r="E170" s="3">
        <v>2022</v>
      </c>
      <c r="F170" s="1" t="s">
        <v>1570</v>
      </c>
      <c r="G170" s="1" t="s">
        <v>1571</v>
      </c>
      <c r="H170" s="1" t="s">
        <v>1572</v>
      </c>
      <c r="I170" s="1">
        <v>38</v>
      </c>
      <c r="J170" s="1">
        <v>4</v>
      </c>
      <c r="K170" s="1">
        <v>1</v>
      </c>
      <c r="L170" s="1">
        <v>9</v>
      </c>
      <c r="M170" s="1" t="s">
        <v>499</v>
      </c>
      <c r="N170" s="1" t="s">
        <v>148</v>
      </c>
      <c r="O170" s="1" t="s">
        <v>500</v>
      </c>
      <c r="P170" s="1" t="s">
        <v>1573</v>
      </c>
      <c r="Q170" s="1" t="s">
        <v>1574</v>
      </c>
      <c r="R170" s="1">
        <v>98</v>
      </c>
      <c r="S170" s="1">
        <v>3</v>
      </c>
      <c r="T170" s="1" t="s">
        <v>1575</v>
      </c>
      <c r="U170" s="1" t="str">
        <f>HYPERLINK("http://dx.doi.org/10.1007/s12594-022-1990-5","http://dx.doi.org/10.1007/s12594-022-1990-5")</f>
        <v>http://dx.doi.org/10.1007/s12594-022-1990-5</v>
      </c>
      <c r="V170" s="1">
        <v>8</v>
      </c>
      <c r="W170" s="1" t="s">
        <v>1403</v>
      </c>
      <c r="X170" s="1" t="s">
        <v>42</v>
      </c>
      <c r="Y170" s="1" t="s">
        <v>1404</v>
      </c>
      <c r="Z170" s="1" t="s">
        <v>39</v>
      </c>
      <c r="AA170" s="1" t="s">
        <v>39</v>
      </c>
    </row>
    <row r="171" spans="1:27" s="1" customFormat="1" ht="18.5" x14ac:dyDescent="0.45">
      <c r="A171" s="1" t="s">
        <v>1576</v>
      </c>
      <c r="B171" s="1" t="s">
        <v>1577</v>
      </c>
      <c r="C171" s="1" t="s">
        <v>1578</v>
      </c>
      <c r="D171" s="1" t="s">
        <v>30</v>
      </c>
      <c r="E171" s="3">
        <v>2022</v>
      </c>
      <c r="F171" s="1" t="s">
        <v>1579</v>
      </c>
      <c r="G171" s="1" t="s">
        <v>1580</v>
      </c>
      <c r="H171" s="1" t="s">
        <v>498</v>
      </c>
      <c r="I171" s="1">
        <v>30</v>
      </c>
      <c r="J171" s="1">
        <v>1</v>
      </c>
      <c r="K171" s="1">
        <v>0</v>
      </c>
      <c r="L171" s="1">
        <v>3</v>
      </c>
      <c r="M171" s="1" t="s">
        <v>1581</v>
      </c>
      <c r="N171" s="1" t="s">
        <v>1582</v>
      </c>
      <c r="O171" s="1" t="s">
        <v>1583</v>
      </c>
      <c r="P171" s="1" t="s">
        <v>1584</v>
      </c>
      <c r="Q171" s="1" t="s">
        <v>1585</v>
      </c>
      <c r="R171" s="1">
        <v>92</v>
      </c>
      <c r="S171" s="1">
        <v>3</v>
      </c>
      <c r="T171" s="1" t="s">
        <v>1586</v>
      </c>
      <c r="U171" s="1" t="str">
        <f>HYPERLINK("http://dx.doi.org/10.1007/s40010-022-00769-w","http://dx.doi.org/10.1007/s40010-022-00769-w")</f>
        <v>http://dx.doi.org/10.1007/s40010-022-00769-w</v>
      </c>
      <c r="V171" s="1">
        <v>17</v>
      </c>
      <c r="W171" s="1" t="s">
        <v>108</v>
      </c>
      <c r="X171" s="1" t="s">
        <v>42</v>
      </c>
      <c r="Y171" s="1" t="s">
        <v>109</v>
      </c>
      <c r="Z171" s="1" t="s">
        <v>39</v>
      </c>
      <c r="AA171" s="1" t="s">
        <v>39</v>
      </c>
    </row>
    <row r="172" spans="1:27" s="1" customFormat="1" ht="18.5" x14ac:dyDescent="0.45">
      <c r="A172" s="1" t="s">
        <v>1587</v>
      </c>
      <c r="B172" s="1" t="s">
        <v>1588</v>
      </c>
      <c r="C172" s="1" t="s">
        <v>1589</v>
      </c>
      <c r="D172" s="1" t="s">
        <v>30</v>
      </c>
      <c r="E172" s="3">
        <v>2022</v>
      </c>
      <c r="F172" s="1" t="s">
        <v>1590</v>
      </c>
      <c r="G172" s="1" t="s">
        <v>1591</v>
      </c>
      <c r="H172" s="1" t="s">
        <v>1592</v>
      </c>
      <c r="I172" s="1">
        <v>73</v>
      </c>
      <c r="J172" s="1">
        <v>7</v>
      </c>
      <c r="K172" s="1">
        <v>0</v>
      </c>
      <c r="L172" s="1">
        <v>0</v>
      </c>
      <c r="M172" s="1" t="s">
        <v>204</v>
      </c>
      <c r="N172" s="1" t="s">
        <v>283</v>
      </c>
      <c r="O172" s="1" t="s">
        <v>343</v>
      </c>
      <c r="P172" s="1" t="s">
        <v>1593</v>
      </c>
      <c r="Q172" s="1" t="s">
        <v>1594</v>
      </c>
      <c r="R172" s="1">
        <v>82</v>
      </c>
      <c r="S172" s="1">
        <v>3</v>
      </c>
      <c r="T172" s="1" t="s">
        <v>1595</v>
      </c>
      <c r="U172" s="1" t="str">
        <f>HYPERLINK("http://dx.doi.org/10.1140/epjc/s10052-022-10185-4","http://dx.doi.org/10.1140/epjc/s10052-022-10185-4")</f>
        <v>http://dx.doi.org/10.1140/epjc/s10052-022-10185-4</v>
      </c>
      <c r="V172" s="1">
        <v>9</v>
      </c>
      <c r="W172" s="1" t="s">
        <v>910</v>
      </c>
      <c r="X172" s="1" t="s">
        <v>42</v>
      </c>
      <c r="Y172" s="1" t="s">
        <v>186</v>
      </c>
      <c r="Z172" s="1" t="s">
        <v>39</v>
      </c>
      <c r="AA172" s="1" t="s">
        <v>97</v>
      </c>
    </row>
    <row r="173" spans="1:27" s="1" customFormat="1" ht="18.5" x14ac:dyDescent="0.45">
      <c r="A173" s="1" t="s">
        <v>1596</v>
      </c>
      <c r="B173" s="1" t="s">
        <v>1597</v>
      </c>
      <c r="C173" s="1" t="s">
        <v>1598</v>
      </c>
      <c r="D173" s="1" t="s">
        <v>490</v>
      </c>
      <c r="E173" s="3">
        <v>2022</v>
      </c>
      <c r="F173" s="1" t="s">
        <v>1599</v>
      </c>
      <c r="G173" s="1" t="s">
        <v>1600</v>
      </c>
      <c r="H173" s="1" t="s">
        <v>1601</v>
      </c>
      <c r="I173" s="1">
        <v>88</v>
      </c>
      <c r="J173" s="1">
        <v>9</v>
      </c>
      <c r="K173" s="1">
        <v>1</v>
      </c>
      <c r="L173" s="1">
        <v>9</v>
      </c>
      <c r="M173" s="1" t="s">
        <v>330</v>
      </c>
      <c r="N173" s="1" t="s">
        <v>331</v>
      </c>
      <c r="O173" s="1" t="s">
        <v>332</v>
      </c>
      <c r="P173" s="1" t="s">
        <v>1602</v>
      </c>
      <c r="Q173" s="1" t="s">
        <v>39</v>
      </c>
      <c r="R173" s="1" t="s">
        <v>39</v>
      </c>
      <c r="S173" s="1" t="s">
        <v>39</v>
      </c>
      <c r="T173" s="1" t="s">
        <v>1603</v>
      </c>
      <c r="U173" s="1" t="str">
        <f>HYPERLINK("http://dx.doi.org/10.1021/acsomega.2c05989","http://dx.doi.org/10.1021/acsomega.2c05989")</f>
        <v>http://dx.doi.org/10.1021/acsomega.2c05989</v>
      </c>
      <c r="V173" s="1">
        <v>16</v>
      </c>
      <c r="W173" s="1" t="s">
        <v>656</v>
      </c>
      <c r="X173" s="1" t="s">
        <v>42</v>
      </c>
      <c r="Y173" s="1" t="s">
        <v>657</v>
      </c>
      <c r="Z173" s="1">
        <v>36591115</v>
      </c>
      <c r="AA173" s="1" t="s">
        <v>110</v>
      </c>
    </row>
    <row r="174" spans="1:27" s="1" customFormat="1" ht="18.5" x14ac:dyDescent="0.45">
      <c r="A174" s="1" t="s">
        <v>1604</v>
      </c>
      <c r="B174" s="1" t="s">
        <v>1605</v>
      </c>
      <c r="C174" s="1" t="s">
        <v>1606</v>
      </c>
      <c r="D174" s="1" t="s">
        <v>30</v>
      </c>
      <c r="E174" s="3">
        <v>2022</v>
      </c>
      <c r="F174" s="1" t="s">
        <v>1607</v>
      </c>
      <c r="G174" s="1" t="s">
        <v>1608</v>
      </c>
      <c r="H174" s="1" t="s">
        <v>1609</v>
      </c>
      <c r="I174" s="1">
        <v>44</v>
      </c>
      <c r="J174" s="1">
        <v>6</v>
      </c>
      <c r="K174" s="1">
        <v>5</v>
      </c>
      <c r="L174" s="1">
        <v>48</v>
      </c>
      <c r="M174" s="1" t="s">
        <v>192</v>
      </c>
      <c r="N174" s="1" t="s">
        <v>193</v>
      </c>
      <c r="O174" s="1" t="s">
        <v>1069</v>
      </c>
      <c r="P174" s="1" t="s">
        <v>39</v>
      </c>
      <c r="Q174" s="1" t="s">
        <v>1610</v>
      </c>
      <c r="R174" s="1">
        <v>10</v>
      </c>
      <c r="S174" s="1">
        <v>1</v>
      </c>
      <c r="T174" s="1" t="s">
        <v>1611</v>
      </c>
      <c r="U174" s="1" t="str">
        <f>HYPERLINK("http://dx.doi.org/10.3390/microorganisms10010074","http://dx.doi.org/10.3390/microorganisms10010074")</f>
        <v>http://dx.doi.org/10.3390/microorganisms10010074</v>
      </c>
      <c r="V174" s="1">
        <v>11</v>
      </c>
      <c r="W174" s="1" t="s">
        <v>174</v>
      </c>
      <c r="X174" s="1" t="s">
        <v>42</v>
      </c>
      <c r="Y174" s="1" t="s">
        <v>174</v>
      </c>
      <c r="Z174" s="1">
        <v>35056522</v>
      </c>
      <c r="AA174" s="1" t="s">
        <v>110</v>
      </c>
    </row>
    <row r="175" spans="1:27" s="1" customFormat="1" ht="18.5" x14ac:dyDescent="0.45">
      <c r="A175" s="1" t="s">
        <v>1612</v>
      </c>
      <c r="B175" s="1" t="s">
        <v>1613</v>
      </c>
      <c r="C175" s="1" t="s">
        <v>1614</v>
      </c>
      <c r="D175" s="1" t="s">
        <v>30</v>
      </c>
      <c r="E175" s="3">
        <v>2022</v>
      </c>
      <c r="F175" s="1" t="s">
        <v>1615</v>
      </c>
      <c r="G175" s="1" t="s">
        <v>1616</v>
      </c>
      <c r="H175" s="1" t="s">
        <v>1617</v>
      </c>
      <c r="I175" s="1">
        <v>91</v>
      </c>
      <c r="J175" s="1">
        <v>8</v>
      </c>
      <c r="K175" s="1">
        <v>3</v>
      </c>
      <c r="L175" s="1">
        <v>15</v>
      </c>
      <c r="M175" s="1" t="s">
        <v>1618</v>
      </c>
      <c r="N175" s="1" t="s">
        <v>1619</v>
      </c>
      <c r="O175" s="1" t="s">
        <v>1620</v>
      </c>
      <c r="P175" s="1" t="s">
        <v>1621</v>
      </c>
      <c r="Q175" s="1" t="s">
        <v>39</v>
      </c>
      <c r="R175" s="1">
        <v>11</v>
      </c>
      <c r="S175" s="1">
        <v>4</v>
      </c>
      <c r="T175" s="1" t="s">
        <v>1622</v>
      </c>
      <c r="U175" s="1" t="str">
        <f>HYPERLINK("http://dx.doi.org/10.1016/j.tcrr.2023.03.001","http://dx.doi.org/10.1016/j.tcrr.2023.03.001")</f>
        <v>http://dx.doi.org/10.1016/j.tcrr.2023.03.001</v>
      </c>
      <c r="V175" s="1">
        <v>19</v>
      </c>
      <c r="W175" s="1" t="s">
        <v>1623</v>
      </c>
      <c r="X175" s="1" t="s">
        <v>130</v>
      </c>
      <c r="Y175" s="1" t="s">
        <v>1623</v>
      </c>
      <c r="Z175" s="1" t="s">
        <v>39</v>
      </c>
      <c r="AA175" s="1" t="s">
        <v>97</v>
      </c>
    </row>
    <row r="176" spans="1:27" s="1" customFormat="1" ht="18.5" x14ac:dyDescent="0.45">
      <c r="A176" s="1" t="s">
        <v>1624</v>
      </c>
      <c r="B176" s="1" t="s">
        <v>1625</v>
      </c>
      <c r="C176" s="1" t="s">
        <v>855</v>
      </c>
      <c r="D176" s="1" t="s">
        <v>30</v>
      </c>
      <c r="E176" s="3">
        <v>2022</v>
      </c>
      <c r="F176" s="1" t="s">
        <v>1626</v>
      </c>
      <c r="G176" s="1" t="s">
        <v>1627</v>
      </c>
      <c r="H176" s="1" t="s">
        <v>1628</v>
      </c>
      <c r="I176" s="1">
        <v>76</v>
      </c>
      <c r="J176" s="1">
        <v>5</v>
      </c>
      <c r="K176" s="1">
        <v>0</v>
      </c>
      <c r="L176" s="1">
        <v>9</v>
      </c>
      <c r="M176" s="1" t="s">
        <v>63</v>
      </c>
      <c r="N176" s="1" t="s">
        <v>64</v>
      </c>
      <c r="O176" s="1" t="s">
        <v>65</v>
      </c>
      <c r="P176" s="1" t="s">
        <v>859</v>
      </c>
      <c r="Q176" s="1" t="s">
        <v>860</v>
      </c>
      <c r="R176" s="1">
        <v>34</v>
      </c>
      <c r="S176" s="1">
        <v>8</v>
      </c>
      <c r="T176" s="1" t="s">
        <v>1629</v>
      </c>
      <c r="U176" s="1" t="str">
        <f>HYPERLINK("http://dx.doi.org/10.1016/j.jksuci.2022.05.013","http://dx.doi.org/10.1016/j.jksuci.2022.05.013")</f>
        <v>http://dx.doi.org/10.1016/j.jksuci.2022.05.013</v>
      </c>
      <c r="V176" s="1">
        <v>21</v>
      </c>
      <c r="W176" s="1" t="s">
        <v>288</v>
      </c>
      <c r="X176" s="1" t="s">
        <v>42</v>
      </c>
      <c r="Y176" s="1" t="s">
        <v>245</v>
      </c>
      <c r="Z176" s="1" t="s">
        <v>39</v>
      </c>
      <c r="AA176" s="1" t="s">
        <v>39</v>
      </c>
    </row>
    <row r="177" spans="1:27" s="1" customFormat="1" ht="18.5" x14ac:dyDescent="0.45">
      <c r="A177" s="1" t="s">
        <v>1630</v>
      </c>
      <c r="B177" s="1" t="s">
        <v>1631</v>
      </c>
      <c r="C177" s="1" t="s">
        <v>1632</v>
      </c>
      <c r="D177" s="1" t="s">
        <v>30</v>
      </c>
      <c r="E177" s="3">
        <v>2022</v>
      </c>
      <c r="F177" s="1" t="s">
        <v>1633</v>
      </c>
      <c r="G177" s="1" t="s">
        <v>1634</v>
      </c>
      <c r="H177" s="1" t="s">
        <v>608</v>
      </c>
      <c r="I177" s="1">
        <v>60</v>
      </c>
      <c r="J177" s="1">
        <v>3</v>
      </c>
      <c r="K177" s="1">
        <v>1</v>
      </c>
      <c r="L177" s="1">
        <v>13</v>
      </c>
      <c r="M177" s="1" t="s">
        <v>294</v>
      </c>
      <c r="N177" s="1" t="s">
        <v>295</v>
      </c>
      <c r="O177" s="1" t="s">
        <v>296</v>
      </c>
      <c r="P177" s="1" t="s">
        <v>1635</v>
      </c>
      <c r="Q177" s="1" t="s">
        <v>1636</v>
      </c>
      <c r="R177" s="1">
        <v>37</v>
      </c>
      <c r="S177" s="1">
        <v>4</v>
      </c>
      <c r="T177" s="1" t="s">
        <v>1637</v>
      </c>
      <c r="U177" s="1" t="str">
        <f>HYPERLINK("http://dx.doi.org/10.1111/1442-1984.12380","http://dx.doi.org/10.1111/1442-1984.12380")</f>
        <v>http://dx.doi.org/10.1111/1442-1984.12380</v>
      </c>
      <c r="V177" s="1">
        <v>16</v>
      </c>
      <c r="W177" s="1" t="s">
        <v>1638</v>
      </c>
      <c r="X177" s="1" t="s">
        <v>42</v>
      </c>
      <c r="Y177" s="1" t="s">
        <v>1639</v>
      </c>
      <c r="Z177" s="1" t="s">
        <v>39</v>
      </c>
      <c r="AA177" s="1" t="s">
        <v>39</v>
      </c>
    </row>
    <row r="178" spans="1:27" s="1" customFormat="1" ht="18.5" x14ac:dyDescent="0.45">
      <c r="A178" s="1" t="s">
        <v>1640</v>
      </c>
      <c r="B178" s="1" t="s">
        <v>1641</v>
      </c>
      <c r="C178" s="1" t="s">
        <v>546</v>
      </c>
      <c r="D178" s="1" t="s">
        <v>30</v>
      </c>
      <c r="E178" s="3">
        <v>2022</v>
      </c>
      <c r="F178" s="1" t="s">
        <v>1642</v>
      </c>
      <c r="G178" s="1" t="s">
        <v>1643</v>
      </c>
      <c r="H178" s="1" t="s">
        <v>1644</v>
      </c>
      <c r="I178" s="1">
        <v>42</v>
      </c>
      <c r="J178" s="1">
        <v>21</v>
      </c>
      <c r="K178" s="1">
        <v>0</v>
      </c>
      <c r="L178" s="1">
        <v>14</v>
      </c>
      <c r="M178" s="1" t="s">
        <v>204</v>
      </c>
      <c r="N178" s="1" t="s">
        <v>283</v>
      </c>
      <c r="O178" s="1" t="s">
        <v>343</v>
      </c>
      <c r="P178" s="1" t="s">
        <v>549</v>
      </c>
      <c r="Q178" s="1" t="s">
        <v>550</v>
      </c>
      <c r="R178" s="1">
        <v>50</v>
      </c>
      <c r="S178" s="1">
        <v>9</v>
      </c>
      <c r="T178" s="1" t="s">
        <v>1645</v>
      </c>
      <c r="U178" s="1" t="str">
        <f>HYPERLINK("http://dx.doi.org/10.1007/s12524-022-01560-5","http://dx.doi.org/10.1007/s12524-022-01560-5")</f>
        <v>http://dx.doi.org/10.1007/s12524-022-01560-5</v>
      </c>
      <c r="V178" s="1">
        <v>21</v>
      </c>
      <c r="W178" s="1" t="s">
        <v>467</v>
      </c>
      <c r="X178" s="1" t="s">
        <v>42</v>
      </c>
      <c r="Y178" s="1" t="s">
        <v>468</v>
      </c>
      <c r="Z178" s="1" t="s">
        <v>39</v>
      </c>
      <c r="AA178" s="1" t="s">
        <v>39</v>
      </c>
    </row>
    <row r="179" spans="1:27" s="1" customFormat="1" ht="18.5" x14ac:dyDescent="0.45">
      <c r="A179" s="1" t="s">
        <v>1646</v>
      </c>
      <c r="B179" s="1" t="s">
        <v>1647</v>
      </c>
      <c r="C179" s="1" t="s">
        <v>1648</v>
      </c>
      <c r="D179" s="1" t="s">
        <v>30</v>
      </c>
      <c r="E179" s="3">
        <v>2022</v>
      </c>
      <c r="F179" s="1" t="s">
        <v>1649</v>
      </c>
      <c r="G179" s="1" t="s">
        <v>1634</v>
      </c>
      <c r="H179" s="1" t="s">
        <v>1650</v>
      </c>
      <c r="I179" s="1">
        <v>100</v>
      </c>
      <c r="J179" s="1">
        <v>12</v>
      </c>
      <c r="K179" s="1">
        <v>0</v>
      </c>
      <c r="L179" s="1">
        <v>4</v>
      </c>
      <c r="M179" s="1" t="s">
        <v>1196</v>
      </c>
      <c r="N179" s="1" t="s">
        <v>35</v>
      </c>
      <c r="O179" s="1" t="s">
        <v>1197</v>
      </c>
      <c r="P179" s="1" t="s">
        <v>1651</v>
      </c>
      <c r="Q179" s="1" t="s">
        <v>1652</v>
      </c>
      <c r="R179" s="1">
        <v>292</v>
      </c>
      <c r="S179" s="1" t="s">
        <v>39</v>
      </c>
      <c r="T179" s="1" t="s">
        <v>1653</v>
      </c>
      <c r="U179" s="1" t="str">
        <f>HYPERLINK("http://dx.doi.org/10.1016/j.socscimed.2021.114604","http://dx.doi.org/10.1016/j.socscimed.2021.114604")</f>
        <v>http://dx.doi.org/10.1016/j.socscimed.2021.114604</v>
      </c>
      <c r="V179" s="1">
        <v>10</v>
      </c>
      <c r="W179" s="1" t="s">
        <v>1654</v>
      </c>
      <c r="X179" s="1" t="s">
        <v>362</v>
      </c>
      <c r="Y179" s="1" t="s">
        <v>1655</v>
      </c>
      <c r="Z179" s="1">
        <v>34864276</v>
      </c>
      <c r="AA179" s="1" t="s">
        <v>39</v>
      </c>
    </row>
    <row r="180" spans="1:27" s="1" customFormat="1" ht="18.5" x14ac:dyDescent="0.45">
      <c r="A180" s="1" t="s">
        <v>1656</v>
      </c>
      <c r="B180" s="1" t="s">
        <v>1657</v>
      </c>
      <c r="C180" s="1" t="s">
        <v>1658</v>
      </c>
      <c r="D180" s="1" t="s">
        <v>30</v>
      </c>
      <c r="E180" s="3">
        <v>2022</v>
      </c>
      <c r="F180" s="1" t="s">
        <v>1659</v>
      </c>
      <c r="G180" s="1" t="s">
        <v>1660</v>
      </c>
      <c r="H180" s="1" t="s">
        <v>1661</v>
      </c>
      <c r="I180" s="1">
        <v>54</v>
      </c>
      <c r="J180" s="1">
        <v>1</v>
      </c>
      <c r="K180" s="1">
        <v>0</v>
      </c>
      <c r="L180" s="1">
        <v>3</v>
      </c>
      <c r="M180" s="1" t="s">
        <v>63</v>
      </c>
      <c r="N180" s="1" t="s">
        <v>64</v>
      </c>
      <c r="O180" s="1" t="s">
        <v>65</v>
      </c>
      <c r="P180" s="1" t="s">
        <v>39</v>
      </c>
      <c r="Q180" s="1" t="s">
        <v>1662</v>
      </c>
      <c r="R180" s="1">
        <v>29</v>
      </c>
      <c r="S180" s="1" t="s">
        <v>39</v>
      </c>
      <c r="T180" s="1" t="s">
        <v>1663</v>
      </c>
      <c r="U180" s="1" t="str">
        <f>HYPERLINK("http://dx.doi.org/10.1016/j.genrep.2022.101689","http://dx.doi.org/10.1016/j.genrep.2022.101689")</f>
        <v>http://dx.doi.org/10.1016/j.genrep.2022.101689</v>
      </c>
      <c r="V180" s="1">
        <v>13</v>
      </c>
      <c r="W180" s="1" t="s">
        <v>1664</v>
      </c>
      <c r="X180" s="1" t="s">
        <v>130</v>
      </c>
      <c r="Y180" s="1" t="s">
        <v>1664</v>
      </c>
      <c r="Z180" s="1" t="s">
        <v>39</v>
      </c>
      <c r="AA180" s="1" t="s">
        <v>39</v>
      </c>
    </row>
    <row r="181" spans="1:27" s="1" customFormat="1" ht="18.5" x14ac:dyDescent="0.45">
      <c r="A181" s="1" t="s">
        <v>1665</v>
      </c>
      <c r="B181" s="1" t="s">
        <v>1666</v>
      </c>
      <c r="C181" s="1" t="s">
        <v>1667</v>
      </c>
      <c r="D181" s="1" t="s">
        <v>30</v>
      </c>
      <c r="E181" s="3">
        <v>2022</v>
      </c>
      <c r="F181" s="1" t="s">
        <v>1668</v>
      </c>
      <c r="G181" s="1" t="s">
        <v>1669</v>
      </c>
      <c r="H181" s="1" t="s">
        <v>1670</v>
      </c>
      <c r="I181" s="1">
        <v>92</v>
      </c>
      <c r="J181" s="1">
        <v>14</v>
      </c>
      <c r="K181" s="1">
        <v>5</v>
      </c>
      <c r="L181" s="1">
        <v>31</v>
      </c>
      <c r="M181" s="1" t="s">
        <v>1671</v>
      </c>
      <c r="N181" s="1" t="s">
        <v>651</v>
      </c>
      <c r="O181" s="1" t="s">
        <v>1672</v>
      </c>
      <c r="P181" s="1" t="s">
        <v>1673</v>
      </c>
      <c r="Q181" s="1" t="s">
        <v>1674</v>
      </c>
      <c r="R181" s="1">
        <v>149</v>
      </c>
      <c r="S181" s="1">
        <v>4</v>
      </c>
      <c r="T181" s="1" t="s">
        <v>1675</v>
      </c>
      <c r="U181" s="1" t="str">
        <f>HYPERLINK("http://dx.doi.org/10.1242/dev.199974","http://dx.doi.org/10.1242/dev.199974")</f>
        <v>http://dx.doi.org/10.1242/dev.199974</v>
      </c>
      <c r="V181" s="1">
        <v>14</v>
      </c>
      <c r="W181" s="1" t="s">
        <v>1676</v>
      </c>
      <c r="X181" s="1" t="s">
        <v>42</v>
      </c>
      <c r="Y181" s="1" t="s">
        <v>1676</v>
      </c>
      <c r="Z181" s="1">
        <v>35029672</v>
      </c>
      <c r="AA181" s="1" t="s">
        <v>724</v>
      </c>
    </row>
    <row r="182" spans="1:27" s="1" customFormat="1" ht="18.5" x14ac:dyDescent="0.45">
      <c r="A182" s="1" t="s">
        <v>1677</v>
      </c>
      <c r="B182" s="1" t="s">
        <v>1678</v>
      </c>
      <c r="C182" s="1" t="s">
        <v>1679</v>
      </c>
      <c r="D182" s="1" t="s">
        <v>401</v>
      </c>
      <c r="E182" s="3">
        <v>2022</v>
      </c>
      <c r="F182" s="1" t="s">
        <v>1680</v>
      </c>
      <c r="G182" s="1" t="s">
        <v>1681</v>
      </c>
      <c r="H182" s="1" t="s">
        <v>1682</v>
      </c>
      <c r="I182" s="1">
        <v>46</v>
      </c>
      <c r="J182" s="1">
        <v>1</v>
      </c>
      <c r="K182" s="1">
        <v>1</v>
      </c>
      <c r="L182" s="1">
        <v>7</v>
      </c>
      <c r="M182" s="1" t="s">
        <v>1561</v>
      </c>
      <c r="N182" s="1" t="s">
        <v>1562</v>
      </c>
      <c r="O182" s="1" t="s">
        <v>1563</v>
      </c>
      <c r="P182" s="1" t="s">
        <v>1683</v>
      </c>
      <c r="Q182" s="1" t="s">
        <v>1684</v>
      </c>
      <c r="R182" s="1">
        <v>23</v>
      </c>
      <c r="S182" s="1">
        <v>1</v>
      </c>
      <c r="T182" s="1" t="s">
        <v>1685</v>
      </c>
      <c r="U182" s="1" t="str">
        <f>HYPERLINK("http://dx.doi.org/10.2174/1389203723666220127154159","http://dx.doi.org/10.2174/1389203723666220127154159")</f>
        <v>http://dx.doi.org/10.2174/1389203723666220127154159</v>
      </c>
      <c r="V182" s="1">
        <v>11</v>
      </c>
      <c r="W182" s="1" t="s">
        <v>1489</v>
      </c>
      <c r="X182" s="1" t="s">
        <v>42</v>
      </c>
      <c r="Y182" s="1" t="s">
        <v>1489</v>
      </c>
      <c r="Z182" s="1">
        <v>35086446</v>
      </c>
      <c r="AA182" s="1" t="s">
        <v>39</v>
      </c>
    </row>
    <row r="183" spans="1:27" s="1" customFormat="1" ht="18.5" x14ac:dyDescent="0.45">
      <c r="A183" s="1" t="s">
        <v>1686</v>
      </c>
      <c r="B183" s="1" t="s">
        <v>1687</v>
      </c>
      <c r="C183" s="1" t="s">
        <v>1688</v>
      </c>
      <c r="D183" s="1" t="s">
        <v>30</v>
      </c>
      <c r="E183" s="3">
        <v>2022</v>
      </c>
      <c r="F183" s="1" t="s">
        <v>1689</v>
      </c>
      <c r="G183" s="1" t="s">
        <v>1690</v>
      </c>
      <c r="H183" s="1" t="s">
        <v>1691</v>
      </c>
      <c r="I183" s="1">
        <v>60</v>
      </c>
      <c r="J183" s="1">
        <v>2</v>
      </c>
      <c r="K183" s="1">
        <v>1</v>
      </c>
      <c r="L183" s="1">
        <v>6</v>
      </c>
      <c r="M183" s="1" t="s">
        <v>63</v>
      </c>
      <c r="N183" s="1" t="s">
        <v>64</v>
      </c>
      <c r="O183" s="1" t="s">
        <v>65</v>
      </c>
      <c r="P183" s="1" t="s">
        <v>1692</v>
      </c>
      <c r="Q183" s="1" t="s">
        <v>1693</v>
      </c>
      <c r="R183" s="1">
        <v>1267</v>
      </c>
      <c r="S183" s="1" t="s">
        <v>39</v>
      </c>
      <c r="T183" s="1" t="s">
        <v>1694</v>
      </c>
      <c r="U183" s="1" t="str">
        <f>HYPERLINK("http://dx.doi.org/10.1016/j.molstruc.2022.133562","http://dx.doi.org/10.1016/j.molstruc.2022.133562")</f>
        <v>http://dx.doi.org/10.1016/j.molstruc.2022.133562</v>
      </c>
      <c r="V183" s="1">
        <v>6</v>
      </c>
      <c r="W183" s="1" t="s">
        <v>1695</v>
      </c>
      <c r="X183" s="1" t="s">
        <v>42</v>
      </c>
      <c r="Y183" s="1" t="s">
        <v>657</v>
      </c>
      <c r="Z183" s="1" t="s">
        <v>39</v>
      </c>
      <c r="AA183" s="1" t="s">
        <v>39</v>
      </c>
    </row>
    <row r="184" spans="1:27" s="1" customFormat="1" ht="18.5" x14ac:dyDescent="0.45">
      <c r="A184" s="1" t="s">
        <v>1696</v>
      </c>
      <c r="B184" s="1" t="s">
        <v>1697</v>
      </c>
      <c r="C184" s="1" t="s">
        <v>229</v>
      </c>
      <c r="D184" s="1" t="s">
        <v>30</v>
      </c>
      <c r="E184" s="3">
        <v>2022</v>
      </c>
      <c r="F184" s="1" t="s">
        <v>1698</v>
      </c>
      <c r="G184" s="1" t="s">
        <v>1699</v>
      </c>
      <c r="H184" s="1" t="s">
        <v>1700</v>
      </c>
      <c r="I184" s="1">
        <v>68</v>
      </c>
      <c r="J184" s="1">
        <v>20</v>
      </c>
      <c r="K184" s="1">
        <v>4</v>
      </c>
      <c r="L184" s="1">
        <v>16</v>
      </c>
      <c r="M184" s="1" t="s">
        <v>76</v>
      </c>
      <c r="N184" s="1" t="s">
        <v>77</v>
      </c>
      <c r="O184" s="1" t="s">
        <v>78</v>
      </c>
      <c r="P184" s="1" t="s">
        <v>232</v>
      </c>
      <c r="Q184" s="1" t="s">
        <v>233</v>
      </c>
      <c r="R184" s="1">
        <v>12</v>
      </c>
      <c r="S184" s="1">
        <v>3</v>
      </c>
      <c r="T184" s="1" t="s">
        <v>1701</v>
      </c>
      <c r="U184" s="1" t="str">
        <f>HYPERLINK("http://dx.doi.org/10.1007/s13201-021-01550-x","http://dx.doi.org/10.1007/s13201-021-01550-x")</f>
        <v>http://dx.doi.org/10.1007/s13201-021-01550-x</v>
      </c>
      <c r="V184" s="1">
        <v>19</v>
      </c>
      <c r="W184" s="1" t="s">
        <v>235</v>
      </c>
      <c r="X184" s="1" t="s">
        <v>42</v>
      </c>
      <c r="Y184" s="1" t="s">
        <v>235</v>
      </c>
      <c r="Z184" s="1" t="s">
        <v>39</v>
      </c>
      <c r="AA184" s="1" t="s">
        <v>97</v>
      </c>
    </row>
    <row r="185" spans="1:27" s="1" customFormat="1" ht="18.5" x14ac:dyDescent="0.45">
      <c r="A185" s="1" t="s">
        <v>1702</v>
      </c>
      <c r="B185" s="1" t="s">
        <v>1703</v>
      </c>
      <c r="C185" s="1" t="s">
        <v>1704</v>
      </c>
      <c r="D185" s="1" t="s">
        <v>30</v>
      </c>
      <c r="E185" s="3">
        <v>2022</v>
      </c>
      <c r="F185" s="1" t="s">
        <v>1705</v>
      </c>
      <c r="G185" s="1" t="s">
        <v>1634</v>
      </c>
      <c r="H185" s="1" t="s">
        <v>1706</v>
      </c>
      <c r="I185" s="1">
        <v>56</v>
      </c>
      <c r="J185" s="1">
        <v>15</v>
      </c>
      <c r="K185" s="1">
        <v>1</v>
      </c>
      <c r="L185" s="1">
        <v>1</v>
      </c>
      <c r="M185" s="1" t="s">
        <v>63</v>
      </c>
      <c r="N185" s="1" t="s">
        <v>64</v>
      </c>
      <c r="O185" s="1" t="s">
        <v>65</v>
      </c>
      <c r="P185" s="1" t="s">
        <v>1707</v>
      </c>
      <c r="Q185" s="1" t="s">
        <v>39</v>
      </c>
      <c r="R185" s="1">
        <v>14</v>
      </c>
      <c r="S185" s="1" t="s">
        <v>39</v>
      </c>
      <c r="T185" s="1" t="s">
        <v>1708</v>
      </c>
      <c r="U185" s="1" t="str">
        <f>HYPERLINK("http://dx.doi.org/10.1016/j.rcradv.2022.200077","http://dx.doi.org/10.1016/j.rcradv.2022.200077")</f>
        <v>http://dx.doi.org/10.1016/j.rcradv.2022.200077</v>
      </c>
      <c r="V185" s="1">
        <v>15</v>
      </c>
      <c r="W185" s="1" t="s">
        <v>129</v>
      </c>
      <c r="X185" s="1" t="s">
        <v>130</v>
      </c>
      <c r="Y185" s="1" t="s">
        <v>131</v>
      </c>
      <c r="Z185" s="1" t="s">
        <v>39</v>
      </c>
      <c r="AA185" s="1" t="s">
        <v>97</v>
      </c>
    </row>
    <row r="186" spans="1:27" s="1" customFormat="1" ht="18.5" x14ac:dyDescent="0.45">
      <c r="A186" s="1" t="s">
        <v>1696</v>
      </c>
      <c r="B186" s="1" t="s">
        <v>1709</v>
      </c>
      <c r="C186" s="1" t="s">
        <v>212</v>
      </c>
      <c r="D186" s="1" t="s">
        <v>30</v>
      </c>
      <c r="E186" s="3">
        <v>2022</v>
      </c>
      <c r="F186" s="1" t="s">
        <v>1710</v>
      </c>
      <c r="G186" s="1" t="s">
        <v>1616</v>
      </c>
      <c r="H186" s="1" t="s">
        <v>1711</v>
      </c>
      <c r="I186" s="1">
        <v>90</v>
      </c>
      <c r="J186" s="1">
        <v>17</v>
      </c>
      <c r="K186" s="1">
        <v>6</v>
      </c>
      <c r="L186" s="1">
        <v>14</v>
      </c>
      <c r="M186" s="1" t="s">
        <v>215</v>
      </c>
      <c r="N186" s="1" t="s">
        <v>50</v>
      </c>
      <c r="O186" s="1" t="s">
        <v>216</v>
      </c>
      <c r="P186" s="1" t="s">
        <v>217</v>
      </c>
      <c r="Q186" s="1" t="s">
        <v>218</v>
      </c>
      <c r="R186" s="1">
        <v>37</v>
      </c>
      <c r="S186" s="1">
        <v>26</v>
      </c>
      <c r="T186" s="1" t="s">
        <v>1712</v>
      </c>
      <c r="U186" s="1" t="str">
        <f>HYPERLINK("http://dx.doi.org/10.1080/10106049.2022.2060323","http://dx.doi.org/10.1080/10106049.2022.2060323")</f>
        <v>http://dx.doi.org/10.1080/10106049.2022.2060323</v>
      </c>
      <c r="V186" s="1">
        <v>26</v>
      </c>
      <c r="W186" s="1" t="s">
        <v>220</v>
      </c>
      <c r="X186" s="1" t="s">
        <v>42</v>
      </c>
      <c r="Y186" s="1" t="s">
        <v>221</v>
      </c>
      <c r="Z186" s="1" t="s">
        <v>39</v>
      </c>
      <c r="AA186" s="1" t="s">
        <v>39</v>
      </c>
    </row>
    <row r="187" spans="1:27" s="1" customFormat="1" ht="18.5" x14ac:dyDescent="0.45">
      <c r="A187" s="1" t="s">
        <v>1713</v>
      </c>
      <c r="B187" s="1" t="s">
        <v>1714</v>
      </c>
      <c r="C187" s="1" t="s">
        <v>29</v>
      </c>
      <c r="D187" s="1" t="s">
        <v>30</v>
      </c>
      <c r="E187" s="3">
        <v>2022</v>
      </c>
      <c r="F187" s="1" t="s">
        <v>1715</v>
      </c>
      <c r="G187" s="1" t="s">
        <v>1616</v>
      </c>
      <c r="H187" s="1" t="s">
        <v>1706</v>
      </c>
      <c r="I187" s="1">
        <v>73</v>
      </c>
      <c r="J187" s="1">
        <v>7</v>
      </c>
      <c r="K187" s="1">
        <v>3</v>
      </c>
      <c r="L187" s="1">
        <v>29</v>
      </c>
      <c r="M187" s="1" t="s">
        <v>34</v>
      </c>
      <c r="N187" s="1" t="s">
        <v>351</v>
      </c>
      <c r="O187" s="1" t="s">
        <v>352</v>
      </c>
      <c r="P187" s="1" t="s">
        <v>37</v>
      </c>
      <c r="Q187" s="1" t="s">
        <v>38</v>
      </c>
      <c r="R187" s="1">
        <v>380</v>
      </c>
      <c r="S187" s="1" t="s">
        <v>39</v>
      </c>
      <c r="T187" s="1" t="s">
        <v>1716</v>
      </c>
      <c r="U187" s="1" t="str">
        <f>HYPERLINK("http://dx.doi.org/10.1016/j.jclepro.2022.135054","http://dx.doi.org/10.1016/j.jclepro.2022.135054")</f>
        <v>http://dx.doi.org/10.1016/j.jclepro.2022.135054</v>
      </c>
      <c r="V187" s="1">
        <v>13</v>
      </c>
      <c r="W187" s="1" t="s">
        <v>41</v>
      </c>
      <c r="X187" s="1" t="s">
        <v>42</v>
      </c>
      <c r="Y187" s="1" t="s">
        <v>43</v>
      </c>
      <c r="Z187" s="1" t="s">
        <v>39</v>
      </c>
      <c r="AA187" s="1" t="s">
        <v>39</v>
      </c>
    </row>
    <row r="188" spans="1:27" s="1" customFormat="1" ht="18.5" x14ac:dyDescent="0.45">
      <c r="A188" s="1" t="s">
        <v>1717</v>
      </c>
      <c r="B188" s="1" t="s">
        <v>1718</v>
      </c>
      <c r="C188" s="1" t="s">
        <v>1719</v>
      </c>
      <c r="D188" s="1" t="s">
        <v>30</v>
      </c>
      <c r="E188" s="3">
        <v>2022</v>
      </c>
      <c r="F188" s="1" t="s">
        <v>1720</v>
      </c>
      <c r="G188" s="1" t="s">
        <v>1721</v>
      </c>
      <c r="H188" s="1" t="s">
        <v>509</v>
      </c>
      <c r="I188" s="1">
        <v>42</v>
      </c>
      <c r="J188" s="1">
        <v>15</v>
      </c>
      <c r="K188" s="1">
        <v>2</v>
      </c>
      <c r="L188" s="1">
        <v>11</v>
      </c>
      <c r="M188" s="1" t="s">
        <v>192</v>
      </c>
      <c r="N188" s="1" t="s">
        <v>193</v>
      </c>
      <c r="O188" s="1" t="s">
        <v>1069</v>
      </c>
      <c r="P188" s="1" t="s">
        <v>39</v>
      </c>
      <c r="Q188" s="1" t="s">
        <v>1722</v>
      </c>
      <c r="R188" s="1">
        <v>14</v>
      </c>
      <c r="S188" s="1">
        <v>1</v>
      </c>
      <c r="T188" s="1" t="s">
        <v>1723</v>
      </c>
      <c r="U188" s="1" t="str">
        <f>HYPERLINK("http://dx.doi.org/10.3390/sym14010135","http://dx.doi.org/10.3390/sym14010135")</f>
        <v>http://dx.doi.org/10.3390/sym14010135</v>
      </c>
      <c r="V188" s="1">
        <v>19</v>
      </c>
      <c r="W188" s="1" t="s">
        <v>108</v>
      </c>
      <c r="X188" s="1" t="s">
        <v>42</v>
      </c>
      <c r="Y188" s="1" t="s">
        <v>109</v>
      </c>
      <c r="Z188" s="1" t="s">
        <v>39</v>
      </c>
      <c r="AA188" s="1" t="s">
        <v>97</v>
      </c>
    </row>
    <row r="189" spans="1:27" s="1" customFormat="1" ht="18.5" x14ac:dyDescent="0.45">
      <c r="A189" s="1" t="s">
        <v>1724</v>
      </c>
      <c r="B189" s="1" t="s">
        <v>1725</v>
      </c>
      <c r="C189" s="1" t="s">
        <v>1726</v>
      </c>
      <c r="D189" s="1" t="s">
        <v>30</v>
      </c>
      <c r="E189" s="3">
        <v>2022</v>
      </c>
      <c r="F189" s="1" t="s">
        <v>1727</v>
      </c>
      <c r="G189" s="1" t="s">
        <v>1728</v>
      </c>
      <c r="H189" s="1" t="s">
        <v>1729</v>
      </c>
      <c r="I189" s="1">
        <v>59</v>
      </c>
      <c r="J189" s="1">
        <v>5</v>
      </c>
      <c r="K189" s="1">
        <v>0</v>
      </c>
      <c r="L189" s="1">
        <v>7</v>
      </c>
      <c r="M189" s="1" t="s">
        <v>1196</v>
      </c>
      <c r="N189" s="1" t="s">
        <v>35</v>
      </c>
      <c r="O189" s="1" t="s">
        <v>1197</v>
      </c>
      <c r="P189" s="1" t="s">
        <v>1730</v>
      </c>
      <c r="Q189" s="1" t="s">
        <v>1731</v>
      </c>
      <c r="R189" s="1">
        <v>226</v>
      </c>
      <c r="S189" s="1" t="s">
        <v>39</v>
      </c>
      <c r="T189" s="1" t="s">
        <v>1732</v>
      </c>
      <c r="U189" s="1" t="str">
        <f>HYPERLINK("http://dx.doi.org/10.1016/j.poly.2022.116098","http://dx.doi.org/10.1016/j.poly.2022.116098")</f>
        <v>http://dx.doi.org/10.1016/j.poly.2022.116098</v>
      </c>
      <c r="V189" s="1">
        <v>8</v>
      </c>
      <c r="W189" s="1" t="s">
        <v>1733</v>
      </c>
      <c r="X189" s="1" t="s">
        <v>42</v>
      </c>
      <c r="Y189" s="1" t="s">
        <v>1734</v>
      </c>
      <c r="Z189" s="1" t="s">
        <v>39</v>
      </c>
      <c r="AA189" s="1" t="s">
        <v>39</v>
      </c>
    </row>
    <row r="190" spans="1:27" s="1" customFormat="1" ht="18.5" x14ac:dyDescent="0.45">
      <c r="A190" s="1" t="s">
        <v>1735</v>
      </c>
      <c r="B190" s="1" t="s">
        <v>1736</v>
      </c>
      <c r="C190" s="1" t="s">
        <v>1688</v>
      </c>
      <c r="D190" s="1" t="s">
        <v>30</v>
      </c>
      <c r="E190" s="3">
        <v>2022</v>
      </c>
      <c r="F190" s="1" t="s">
        <v>1737</v>
      </c>
      <c r="G190" s="1" t="s">
        <v>1738</v>
      </c>
      <c r="H190" s="1" t="s">
        <v>1739</v>
      </c>
      <c r="I190" s="1">
        <v>54</v>
      </c>
      <c r="J190" s="1">
        <v>10</v>
      </c>
      <c r="K190" s="1">
        <v>3</v>
      </c>
      <c r="L190" s="1">
        <v>13</v>
      </c>
      <c r="M190" s="1" t="s">
        <v>63</v>
      </c>
      <c r="N190" s="1" t="s">
        <v>64</v>
      </c>
      <c r="O190" s="1" t="s">
        <v>65</v>
      </c>
      <c r="P190" s="1" t="s">
        <v>1692</v>
      </c>
      <c r="Q190" s="1" t="s">
        <v>1693</v>
      </c>
      <c r="R190" s="1">
        <v>1264</v>
      </c>
      <c r="S190" s="1" t="s">
        <v>39</v>
      </c>
      <c r="T190" s="1" t="s">
        <v>1740</v>
      </c>
      <c r="U190" s="1" t="str">
        <f>HYPERLINK("http://dx.doi.org/10.1016/j.molstruc.2022.133228","http://dx.doi.org/10.1016/j.molstruc.2022.133228")</f>
        <v>http://dx.doi.org/10.1016/j.molstruc.2022.133228</v>
      </c>
      <c r="V190" s="1">
        <v>7</v>
      </c>
      <c r="W190" s="1" t="s">
        <v>1695</v>
      </c>
      <c r="X190" s="1" t="s">
        <v>42</v>
      </c>
      <c r="Y190" s="1" t="s">
        <v>657</v>
      </c>
      <c r="Z190" s="1" t="s">
        <v>39</v>
      </c>
      <c r="AA190" s="1" t="s">
        <v>39</v>
      </c>
    </row>
    <row r="191" spans="1:27" s="1" customFormat="1" ht="18.5" x14ac:dyDescent="0.45">
      <c r="A191" s="1" t="s">
        <v>1741</v>
      </c>
      <c r="B191" s="1" t="s">
        <v>1742</v>
      </c>
      <c r="C191" s="1" t="s">
        <v>1743</v>
      </c>
      <c r="D191" s="1" t="s">
        <v>30</v>
      </c>
      <c r="E191" s="3">
        <v>2022</v>
      </c>
      <c r="F191" s="1" t="s">
        <v>1744</v>
      </c>
      <c r="G191" s="1" t="s">
        <v>1194</v>
      </c>
      <c r="H191" s="1" t="s">
        <v>1745</v>
      </c>
      <c r="I191" s="1">
        <v>70</v>
      </c>
      <c r="J191" s="1">
        <v>6</v>
      </c>
      <c r="K191" s="1">
        <v>0</v>
      </c>
      <c r="L191" s="1">
        <v>4</v>
      </c>
      <c r="M191" s="1" t="s">
        <v>294</v>
      </c>
      <c r="N191" s="1" t="s">
        <v>295</v>
      </c>
      <c r="O191" s="1" t="s">
        <v>296</v>
      </c>
      <c r="P191" s="1" t="s">
        <v>1746</v>
      </c>
      <c r="Q191" s="1" t="s">
        <v>1747</v>
      </c>
      <c r="R191" s="1">
        <v>37</v>
      </c>
      <c r="S191" s="1">
        <v>6</v>
      </c>
      <c r="T191" s="1" t="s">
        <v>1748</v>
      </c>
      <c r="U191" s="1" t="str">
        <f>HYPERLINK("http://dx.doi.org/10.1002/bio.4233","http://dx.doi.org/10.1002/bio.4233")</f>
        <v>http://dx.doi.org/10.1002/bio.4233</v>
      </c>
      <c r="V191" s="1">
        <v>15</v>
      </c>
      <c r="W191" s="1" t="s">
        <v>1749</v>
      </c>
      <c r="X191" s="1" t="s">
        <v>42</v>
      </c>
      <c r="Y191" s="1" t="s">
        <v>657</v>
      </c>
      <c r="Z191" s="1">
        <v>35315206</v>
      </c>
      <c r="AA191" s="1" t="s">
        <v>39</v>
      </c>
    </row>
    <row r="192" spans="1:27" s="1" customFormat="1" ht="18.5" x14ac:dyDescent="0.45">
      <c r="A192" s="1" t="s">
        <v>1750</v>
      </c>
      <c r="B192" s="1" t="s">
        <v>1751</v>
      </c>
      <c r="C192" s="1" t="s">
        <v>1752</v>
      </c>
      <c r="D192" s="1" t="s">
        <v>30</v>
      </c>
      <c r="E192" s="3">
        <v>2022</v>
      </c>
      <c r="F192" s="1" t="s">
        <v>1753</v>
      </c>
      <c r="G192" s="1" t="s">
        <v>1754</v>
      </c>
      <c r="H192" s="1" t="s">
        <v>1755</v>
      </c>
      <c r="I192" s="1">
        <v>37</v>
      </c>
      <c r="J192" s="1">
        <v>3</v>
      </c>
      <c r="K192" s="1">
        <v>0</v>
      </c>
      <c r="L192" s="1">
        <v>1</v>
      </c>
      <c r="M192" s="1" t="s">
        <v>136</v>
      </c>
      <c r="N192" s="1" t="s">
        <v>137</v>
      </c>
      <c r="O192" s="1" t="s">
        <v>138</v>
      </c>
      <c r="P192" s="1" t="s">
        <v>1756</v>
      </c>
      <c r="Q192" s="1" t="s">
        <v>39</v>
      </c>
      <c r="R192" s="1">
        <v>12</v>
      </c>
      <c r="S192" s="1" t="s">
        <v>39</v>
      </c>
      <c r="T192" s="1" t="s">
        <v>1757</v>
      </c>
      <c r="U192" s="1" t="str">
        <f>HYPERLINK("http://dx.doi.org/10.3389/fcimb.2022.865814","http://dx.doi.org/10.3389/fcimb.2022.865814")</f>
        <v>http://dx.doi.org/10.3389/fcimb.2022.865814</v>
      </c>
      <c r="V192" s="1">
        <v>14</v>
      </c>
      <c r="W192" s="1" t="s">
        <v>1544</v>
      </c>
      <c r="X192" s="1" t="s">
        <v>42</v>
      </c>
      <c r="Y192" s="1" t="s">
        <v>1544</v>
      </c>
      <c r="Z192" s="1">
        <v>36583107</v>
      </c>
      <c r="AA192" s="1" t="s">
        <v>175</v>
      </c>
    </row>
    <row r="193" spans="1:27" s="1" customFormat="1" ht="18.5" x14ac:dyDescent="0.45">
      <c r="A193" s="1" t="s">
        <v>1758</v>
      </c>
      <c r="B193" s="1" t="s">
        <v>1759</v>
      </c>
      <c r="C193" s="1" t="s">
        <v>1760</v>
      </c>
      <c r="D193" s="1" t="s">
        <v>30</v>
      </c>
      <c r="E193" s="3">
        <v>2022</v>
      </c>
      <c r="F193" s="1" t="s">
        <v>1761</v>
      </c>
      <c r="G193" s="1" t="s">
        <v>1762</v>
      </c>
      <c r="H193" s="1" t="s">
        <v>1763</v>
      </c>
      <c r="I193" s="1">
        <v>39</v>
      </c>
      <c r="J193" s="1">
        <v>3</v>
      </c>
      <c r="K193" s="1">
        <v>0</v>
      </c>
      <c r="L193" s="1">
        <v>6</v>
      </c>
      <c r="M193" s="1" t="s">
        <v>63</v>
      </c>
      <c r="N193" s="1" t="s">
        <v>64</v>
      </c>
      <c r="O193" s="1" t="s">
        <v>65</v>
      </c>
      <c r="P193" s="1" t="s">
        <v>1764</v>
      </c>
      <c r="Q193" s="1" t="s">
        <v>1765</v>
      </c>
      <c r="R193" s="1">
        <v>69</v>
      </c>
      <c r="S193" s="1" t="s">
        <v>39</v>
      </c>
      <c r="T193" s="1" t="s">
        <v>1766</v>
      </c>
      <c r="U193" s="1" t="str">
        <f>HYPERLINK("http://dx.doi.org/10.1016/j.jisa.2022.103276","http://dx.doi.org/10.1016/j.jisa.2022.103276")</f>
        <v>http://dx.doi.org/10.1016/j.jisa.2022.103276</v>
      </c>
      <c r="V193" s="1">
        <v>20</v>
      </c>
      <c r="W193" s="1" t="s">
        <v>288</v>
      </c>
      <c r="X193" s="1" t="s">
        <v>42</v>
      </c>
      <c r="Y193" s="1" t="s">
        <v>245</v>
      </c>
      <c r="Z193" s="1" t="s">
        <v>39</v>
      </c>
      <c r="AA193" s="1" t="s">
        <v>39</v>
      </c>
    </row>
    <row r="194" spans="1:27" s="1" customFormat="1" ht="18.5" x14ac:dyDescent="0.45">
      <c r="A194" s="1" t="s">
        <v>1767</v>
      </c>
      <c r="B194" s="1" t="s">
        <v>1768</v>
      </c>
      <c r="C194" s="1" t="s">
        <v>73</v>
      </c>
      <c r="D194" s="1" t="s">
        <v>30</v>
      </c>
      <c r="E194" s="3">
        <v>2022</v>
      </c>
      <c r="F194" s="1" t="s">
        <v>1769</v>
      </c>
      <c r="G194" s="1" t="s">
        <v>1770</v>
      </c>
      <c r="H194" s="1" t="s">
        <v>851</v>
      </c>
      <c r="I194" s="1">
        <v>34</v>
      </c>
      <c r="J194" s="1">
        <v>60</v>
      </c>
      <c r="K194" s="1">
        <v>5</v>
      </c>
      <c r="L194" s="1">
        <v>33</v>
      </c>
      <c r="M194" s="1" t="s">
        <v>76</v>
      </c>
      <c r="N194" s="1" t="s">
        <v>77</v>
      </c>
      <c r="O194" s="1" t="s">
        <v>78</v>
      </c>
      <c r="P194" s="1" t="s">
        <v>79</v>
      </c>
      <c r="Q194" s="1" t="s">
        <v>80</v>
      </c>
      <c r="R194" s="1">
        <v>41</v>
      </c>
      <c r="S194" s="1">
        <v>3</v>
      </c>
      <c r="T194" s="1" t="s">
        <v>1771</v>
      </c>
      <c r="U194" s="1" t="str">
        <f>HYPERLINK("http://dx.doi.org/10.1007/s40314-022-01791-9","http://dx.doi.org/10.1007/s40314-022-01791-9")</f>
        <v>http://dx.doi.org/10.1007/s40314-022-01791-9</v>
      </c>
      <c r="V194" s="1">
        <v>27</v>
      </c>
      <c r="W194" s="1" t="s">
        <v>82</v>
      </c>
      <c r="X194" s="1" t="s">
        <v>42</v>
      </c>
      <c r="Y194" s="1" t="s">
        <v>83</v>
      </c>
      <c r="Z194" s="1" t="s">
        <v>39</v>
      </c>
      <c r="AA194" s="1" t="s">
        <v>39</v>
      </c>
    </row>
    <row r="195" spans="1:27" s="1" customFormat="1" ht="18.5" x14ac:dyDescent="0.45">
      <c r="A195" s="1" t="s">
        <v>1772</v>
      </c>
      <c r="B195" s="1" t="s">
        <v>1773</v>
      </c>
      <c r="C195" s="1" t="s">
        <v>1774</v>
      </c>
      <c r="D195" s="1" t="s">
        <v>30</v>
      </c>
      <c r="E195" s="3">
        <v>2022</v>
      </c>
      <c r="F195" s="1" t="s">
        <v>1775</v>
      </c>
      <c r="G195" s="1" t="s">
        <v>1776</v>
      </c>
      <c r="H195" s="1" t="s">
        <v>1777</v>
      </c>
      <c r="I195" s="1">
        <v>56</v>
      </c>
      <c r="J195" s="1">
        <v>15</v>
      </c>
      <c r="K195" s="1">
        <v>2</v>
      </c>
      <c r="L195" s="1">
        <v>17</v>
      </c>
      <c r="M195" s="1" t="s">
        <v>1539</v>
      </c>
      <c r="N195" s="1" t="s">
        <v>405</v>
      </c>
      <c r="O195" s="1" t="s">
        <v>1540</v>
      </c>
      <c r="P195" s="1" t="s">
        <v>1778</v>
      </c>
      <c r="Q195" s="1" t="s">
        <v>1779</v>
      </c>
      <c r="R195" s="1">
        <v>324</v>
      </c>
      <c r="S195" s="1" t="s">
        <v>39</v>
      </c>
      <c r="T195" s="1" t="s">
        <v>1780</v>
      </c>
      <c r="U195" s="1" t="str">
        <f>HYPERLINK("http://dx.doi.org/10.1016/j.jenvman.2022.116380","http://dx.doi.org/10.1016/j.jenvman.2022.116380")</f>
        <v>http://dx.doi.org/10.1016/j.jenvman.2022.116380</v>
      </c>
      <c r="V195" s="1">
        <v>11</v>
      </c>
      <c r="W195" s="1" t="s">
        <v>129</v>
      </c>
      <c r="X195" s="1" t="s">
        <v>42</v>
      </c>
      <c r="Y195" s="1" t="s">
        <v>131</v>
      </c>
      <c r="Z195" s="1">
        <v>36208515</v>
      </c>
      <c r="AA195" s="1" t="s">
        <v>39</v>
      </c>
    </row>
    <row r="196" spans="1:27" s="1" customFormat="1" ht="18.5" x14ac:dyDescent="0.45">
      <c r="A196" s="1" t="s">
        <v>1781</v>
      </c>
      <c r="B196" s="1" t="s">
        <v>1782</v>
      </c>
      <c r="C196" s="1" t="s">
        <v>1783</v>
      </c>
      <c r="D196" s="1" t="s">
        <v>30</v>
      </c>
      <c r="E196" s="3">
        <v>2022</v>
      </c>
      <c r="F196" s="1" t="s">
        <v>1784</v>
      </c>
      <c r="G196" s="1" t="s">
        <v>1785</v>
      </c>
      <c r="H196" s="1" t="s">
        <v>520</v>
      </c>
      <c r="I196" s="1">
        <v>47</v>
      </c>
      <c r="J196" s="1">
        <v>28</v>
      </c>
      <c r="K196" s="1">
        <v>1</v>
      </c>
      <c r="L196" s="1">
        <v>22</v>
      </c>
      <c r="M196" s="1" t="s">
        <v>34</v>
      </c>
      <c r="N196" s="1" t="s">
        <v>35</v>
      </c>
      <c r="O196" s="1" t="s">
        <v>36</v>
      </c>
      <c r="P196" s="1" t="s">
        <v>1786</v>
      </c>
      <c r="Q196" s="1" t="s">
        <v>1787</v>
      </c>
      <c r="R196" s="1">
        <v>353</v>
      </c>
      <c r="S196" s="1" t="s">
        <v>39</v>
      </c>
      <c r="T196" s="1" t="s">
        <v>1788</v>
      </c>
      <c r="U196" s="1" t="str">
        <f>HYPERLINK("http://dx.doi.org/10.1016/j.biortech.2022.127078","http://dx.doi.org/10.1016/j.biortech.2022.127078")</f>
        <v>http://dx.doi.org/10.1016/j.biortech.2022.127078</v>
      </c>
      <c r="V196" s="1">
        <v>13</v>
      </c>
      <c r="W196" s="1" t="s">
        <v>1789</v>
      </c>
      <c r="X196" s="1" t="s">
        <v>42</v>
      </c>
      <c r="Y196" s="1" t="s">
        <v>1790</v>
      </c>
      <c r="Z196" s="1">
        <v>35395367</v>
      </c>
      <c r="AA196" s="1" t="s">
        <v>39</v>
      </c>
    </row>
    <row r="197" spans="1:27" s="1" customFormat="1" ht="18.5" x14ac:dyDescent="0.45">
      <c r="A197" s="1" t="s">
        <v>1791</v>
      </c>
      <c r="B197" s="1" t="s">
        <v>1792</v>
      </c>
      <c r="C197" s="1" t="s">
        <v>1793</v>
      </c>
      <c r="D197" s="1" t="s">
        <v>915</v>
      </c>
      <c r="E197" s="3">
        <v>2022</v>
      </c>
      <c r="F197" s="1" t="s">
        <v>1794</v>
      </c>
      <c r="G197" s="1" t="s">
        <v>1366</v>
      </c>
      <c r="H197" s="1" t="s">
        <v>1795</v>
      </c>
      <c r="I197" s="1">
        <v>16</v>
      </c>
      <c r="J197" s="1">
        <v>10</v>
      </c>
      <c r="K197" s="1">
        <v>2</v>
      </c>
      <c r="L197" s="1">
        <v>6</v>
      </c>
      <c r="M197" s="1" t="s">
        <v>63</v>
      </c>
      <c r="N197" s="1" t="s">
        <v>64</v>
      </c>
      <c r="O197" s="1" t="s">
        <v>65</v>
      </c>
      <c r="P197" s="1" t="s">
        <v>1796</v>
      </c>
      <c r="Q197" s="1" t="s">
        <v>39</v>
      </c>
      <c r="R197" s="1">
        <v>56</v>
      </c>
      <c r="S197" s="1" t="s">
        <v>39</v>
      </c>
      <c r="T197" s="1" t="s">
        <v>1797</v>
      </c>
      <c r="U197" s="1" t="str">
        <f>HYPERLINK("http://dx.doi.org/10.1016/j.matpr.2021.11.549","http://dx.doi.org/10.1016/j.matpr.2021.11.549")</f>
        <v>http://dx.doi.org/10.1016/j.matpr.2021.11.549</v>
      </c>
      <c r="V197" s="1">
        <v>4</v>
      </c>
      <c r="W197" s="1" t="s">
        <v>1798</v>
      </c>
      <c r="X197" s="1" t="s">
        <v>923</v>
      </c>
      <c r="Y197" s="1" t="s">
        <v>1799</v>
      </c>
      <c r="Z197" s="1">
        <v>34877264</v>
      </c>
      <c r="AA197" s="1" t="s">
        <v>337</v>
      </c>
    </row>
    <row r="198" spans="1:27" s="1" customFormat="1" ht="18.5" x14ac:dyDescent="0.45">
      <c r="A198" s="1" t="s">
        <v>1800</v>
      </c>
      <c r="B198" s="1" t="s">
        <v>1801</v>
      </c>
      <c r="C198" s="1" t="s">
        <v>1598</v>
      </c>
      <c r="D198" s="1" t="s">
        <v>30</v>
      </c>
      <c r="E198" s="3">
        <v>2022</v>
      </c>
      <c r="F198" s="1" t="s">
        <v>1802</v>
      </c>
      <c r="G198" s="1" t="s">
        <v>1803</v>
      </c>
      <c r="H198" s="1" t="s">
        <v>1804</v>
      </c>
      <c r="I198" s="1">
        <v>31</v>
      </c>
      <c r="J198" s="1">
        <v>4</v>
      </c>
      <c r="K198" s="1">
        <v>1</v>
      </c>
      <c r="L198" s="1">
        <v>9</v>
      </c>
      <c r="M198" s="1" t="s">
        <v>330</v>
      </c>
      <c r="N198" s="1" t="s">
        <v>331</v>
      </c>
      <c r="O198" s="1" t="s">
        <v>332</v>
      </c>
      <c r="P198" s="1" t="s">
        <v>1602</v>
      </c>
      <c r="Q198" s="1" t="s">
        <v>39</v>
      </c>
      <c r="R198" s="1">
        <v>7</v>
      </c>
      <c r="S198" s="1">
        <v>51</v>
      </c>
      <c r="T198" s="1" t="s">
        <v>1805</v>
      </c>
      <c r="U198" s="1" t="str">
        <f>HYPERLINK("http://dx.doi.org/10.1021/acsomega.2c07173","http://dx.doi.org/10.1021/acsomega.2c07173")</f>
        <v>http://dx.doi.org/10.1021/acsomega.2c07173</v>
      </c>
      <c r="V198" s="1">
        <v>11</v>
      </c>
      <c r="W198" s="1" t="s">
        <v>656</v>
      </c>
      <c r="X198" s="1" t="s">
        <v>42</v>
      </c>
      <c r="Y198" s="1" t="s">
        <v>657</v>
      </c>
      <c r="Z198" s="1">
        <v>36591129</v>
      </c>
      <c r="AA198" s="1" t="s">
        <v>110</v>
      </c>
    </row>
    <row r="199" spans="1:27" s="1" customFormat="1" ht="18.5" x14ac:dyDescent="0.45">
      <c r="A199" s="1" t="s">
        <v>1806</v>
      </c>
      <c r="B199" s="1" t="s">
        <v>1807</v>
      </c>
      <c r="C199" s="1" t="s">
        <v>1808</v>
      </c>
      <c r="D199" s="1" t="s">
        <v>30</v>
      </c>
      <c r="E199" s="3">
        <v>2022</v>
      </c>
      <c r="F199" s="1" t="s">
        <v>1809</v>
      </c>
      <c r="G199" s="1" t="s">
        <v>1810</v>
      </c>
      <c r="H199" s="1" t="s">
        <v>1811</v>
      </c>
      <c r="I199" s="1">
        <v>69</v>
      </c>
      <c r="J199" s="1">
        <v>20</v>
      </c>
      <c r="K199" s="1">
        <v>1</v>
      </c>
      <c r="L199" s="1">
        <v>25</v>
      </c>
      <c r="M199" s="1" t="s">
        <v>404</v>
      </c>
      <c r="N199" s="1" t="s">
        <v>405</v>
      </c>
      <c r="O199" s="1" t="s">
        <v>406</v>
      </c>
      <c r="P199" s="1" t="s">
        <v>1812</v>
      </c>
      <c r="Q199" s="1" t="s">
        <v>1813</v>
      </c>
      <c r="R199" s="1">
        <v>64</v>
      </c>
      <c r="S199" s="1">
        <v>5</v>
      </c>
      <c r="T199" s="1" t="s">
        <v>1814</v>
      </c>
      <c r="U199" s="1" t="str">
        <f>HYPERLINK("http://dx.doi.org/10.1007/s12033-021-00432-6","http://dx.doi.org/10.1007/s12033-021-00432-6")</f>
        <v>http://dx.doi.org/10.1007/s12033-021-00432-6</v>
      </c>
      <c r="V199" s="1">
        <v>16</v>
      </c>
      <c r="W199" s="1" t="s">
        <v>1815</v>
      </c>
      <c r="X199" s="1" t="s">
        <v>42</v>
      </c>
      <c r="Y199" s="1" t="s">
        <v>1815</v>
      </c>
      <c r="Z199" s="1">
        <v>34981440</v>
      </c>
      <c r="AA199" s="1" t="s">
        <v>246</v>
      </c>
    </row>
    <row r="200" spans="1:27" s="1" customFormat="1" ht="18.5" x14ac:dyDescent="0.45">
      <c r="A200" s="1" t="s">
        <v>1816</v>
      </c>
      <c r="B200" s="1" t="s">
        <v>1817</v>
      </c>
      <c r="C200" s="1" t="s">
        <v>1818</v>
      </c>
      <c r="D200" s="1" t="s">
        <v>30</v>
      </c>
      <c r="E200" s="3">
        <v>2022</v>
      </c>
      <c r="F200" s="1" t="s">
        <v>1819</v>
      </c>
      <c r="G200" s="1" t="s">
        <v>1820</v>
      </c>
      <c r="H200" s="1" t="s">
        <v>1821</v>
      </c>
      <c r="I200" s="1">
        <v>55</v>
      </c>
      <c r="J200" s="1">
        <v>2</v>
      </c>
      <c r="K200" s="1">
        <v>1</v>
      </c>
      <c r="L200" s="1">
        <v>7</v>
      </c>
      <c r="M200" s="1" t="s">
        <v>1822</v>
      </c>
      <c r="N200" s="1" t="s">
        <v>1823</v>
      </c>
      <c r="O200" s="1" t="s">
        <v>1824</v>
      </c>
      <c r="P200" s="1" t="s">
        <v>1825</v>
      </c>
      <c r="Q200" s="1" t="s">
        <v>1826</v>
      </c>
      <c r="R200" s="1">
        <v>271</v>
      </c>
      <c r="S200" s="1" t="s">
        <v>39</v>
      </c>
      <c r="T200" s="1" t="s">
        <v>1827</v>
      </c>
      <c r="U200" s="1" t="str">
        <f>HYPERLINK("http://dx.doi.org/10.1016/j.ijleo.2022.170040","http://dx.doi.org/10.1016/j.ijleo.2022.170040")</f>
        <v>http://dx.doi.org/10.1016/j.ijleo.2022.170040</v>
      </c>
      <c r="V200" s="1">
        <v>14</v>
      </c>
      <c r="W200" s="1" t="s">
        <v>1828</v>
      </c>
      <c r="X200" s="1" t="s">
        <v>42</v>
      </c>
      <c r="Y200" s="1" t="s">
        <v>1828</v>
      </c>
      <c r="Z200" s="1" t="s">
        <v>39</v>
      </c>
      <c r="AA200" s="1" t="s">
        <v>39</v>
      </c>
    </row>
    <row r="201" spans="1:27" s="1" customFormat="1" ht="18.5" x14ac:dyDescent="0.45">
      <c r="A201" s="1" t="s">
        <v>1829</v>
      </c>
      <c r="B201" s="1" t="s">
        <v>1830</v>
      </c>
      <c r="C201" s="1" t="s">
        <v>1831</v>
      </c>
      <c r="D201" s="1" t="s">
        <v>30</v>
      </c>
      <c r="E201" s="3">
        <v>2022</v>
      </c>
      <c r="F201" s="1" t="s">
        <v>1832</v>
      </c>
      <c r="G201" s="1" t="s">
        <v>1833</v>
      </c>
      <c r="H201" s="1" t="s">
        <v>1834</v>
      </c>
      <c r="I201" s="1">
        <v>58</v>
      </c>
      <c r="J201" s="1">
        <v>8</v>
      </c>
      <c r="K201" s="1">
        <v>1</v>
      </c>
      <c r="L201" s="1">
        <v>8</v>
      </c>
      <c r="M201" s="1" t="s">
        <v>192</v>
      </c>
      <c r="N201" s="1" t="s">
        <v>193</v>
      </c>
      <c r="O201" s="1" t="s">
        <v>1069</v>
      </c>
      <c r="P201" s="1" t="s">
        <v>1835</v>
      </c>
      <c r="Q201" s="1" t="s">
        <v>1836</v>
      </c>
      <c r="R201" s="1">
        <v>15</v>
      </c>
      <c r="S201" s="1">
        <v>6</v>
      </c>
      <c r="T201" s="1" t="s">
        <v>1837</v>
      </c>
      <c r="U201" s="1" t="str">
        <f>HYPERLINK("http://dx.doi.org/10.3390/jrfm15060239","http://dx.doi.org/10.3390/jrfm15060239")</f>
        <v>http://dx.doi.org/10.3390/jrfm15060239</v>
      </c>
      <c r="V201" s="1">
        <v>19</v>
      </c>
      <c r="W201" s="1" t="s">
        <v>1838</v>
      </c>
      <c r="X201" s="1" t="s">
        <v>130</v>
      </c>
      <c r="Y201" s="1" t="s">
        <v>376</v>
      </c>
      <c r="Z201" s="1" t="s">
        <v>39</v>
      </c>
      <c r="AA201" s="1" t="s">
        <v>175</v>
      </c>
    </row>
    <row r="202" spans="1:27" s="1" customFormat="1" ht="18.5" x14ac:dyDescent="0.45">
      <c r="A202" s="1" t="s">
        <v>1839</v>
      </c>
      <c r="B202" s="1" t="s">
        <v>1840</v>
      </c>
      <c r="C202" s="1" t="s">
        <v>1841</v>
      </c>
      <c r="D202" s="1" t="s">
        <v>30</v>
      </c>
      <c r="E202" s="3">
        <v>2022</v>
      </c>
      <c r="F202" s="1" t="s">
        <v>1842</v>
      </c>
      <c r="G202" s="1" t="s">
        <v>1843</v>
      </c>
      <c r="H202" s="1" t="s">
        <v>851</v>
      </c>
      <c r="I202" s="1">
        <v>45</v>
      </c>
      <c r="J202" s="1">
        <v>22</v>
      </c>
      <c r="K202" s="1">
        <v>7</v>
      </c>
      <c r="L202" s="1">
        <v>20</v>
      </c>
      <c r="M202" s="1" t="s">
        <v>294</v>
      </c>
      <c r="N202" s="1" t="s">
        <v>295</v>
      </c>
      <c r="O202" s="1" t="s">
        <v>296</v>
      </c>
      <c r="P202" s="1" t="s">
        <v>1844</v>
      </c>
      <c r="Q202" s="1" t="s">
        <v>1845</v>
      </c>
      <c r="R202" s="1">
        <v>37</v>
      </c>
      <c r="S202" s="1">
        <v>11</v>
      </c>
      <c r="T202" s="1" t="s">
        <v>1846</v>
      </c>
      <c r="U202" s="1" t="str">
        <f>HYPERLINK("http://dx.doi.org/10.1002/int.23003","http://dx.doi.org/10.1002/int.23003")</f>
        <v>http://dx.doi.org/10.1002/int.23003</v>
      </c>
      <c r="V202" s="1">
        <v>24</v>
      </c>
      <c r="W202" s="1" t="s">
        <v>244</v>
      </c>
      <c r="X202" s="1" t="s">
        <v>42</v>
      </c>
      <c r="Y202" s="1" t="s">
        <v>245</v>
      </c>
      <c r="Z202" s="1" t="s">
        <v>39</v>
      </c>
      <c r="AA202" s="1" t="s">
        <v>39</v>
      </c>
    </row>
    <row r="203" spans="1:27" s="1" customFormat="1" ht="18.5" x14ac:dyDescent="0.45">
      <c r="A203" s="1" t="s">
        <v>1847</v>
      </c>
      <c r="B203" s="1" t="s">
        <v>1848</v>
      </c>
      <c r="C203" s="1" t="s">
        <v>1849</v>
      </c>
      <c r="D203" s="1" t="s">
        <v>30</v>
      </c>
      <c r="E203" s="3">
        <v>2022</v>
      </c>
      <c r="F203" s="1" t="s">
        <v>1850</v>
      </c>
      <c r="G203" s="1" t="s">
        <v>1851</v>
      </c>
      <c r="H203" s="1" t="s">
        <v>1852</v>
      </c>
      <c r="I203" s="1">
        <v>48</v>
      </c>
      <c r="J203" s="1">
        <v>0</v>
      </c>
      <c r="K203" s="1">
        <v>1</v>
      </c>
      <c r="L203" s="1">
        <v>4</v>
      </c>
      <c r="M203" s="1" t="s">
        <v>76</v>
      </c>
      <c r="N203" s="1" t="s">
        <v>77</v>
      </c>
      <c r="O203" s="1" t="s">
        <v>78</v>
      </c>
      <c r="P203" s="1" t="s">
        <v>1853</v>
      </c>
      <c r="Q203" s="1" t="s">
        <v>1854</v>
      </c>
      <c r="R203" s="1">
        <v>12</v>
      </c>
      <c r="S203" s="1">
        <v>12</v>
      </c>
      <c r="T203" s="1" t="s">
        <v>1855</v>
      </c>
      <c r="U203" s="1" t="str">
        <f>HYPERLINK("http://dx.doi.org/10.1007/s13204-022-02630-3","http://dx.doi.org/10.1007/s13204-022-02630-3")</f>
        <v>http://dx.doi.org/10.1007/s13204-022-02630-3</v>
      </c>
      <c r="V203" s="1">
        <v>8</v>
      </c>
      <c r="W203" s="1" t="s">
        <v>1171</v>
      </c>
      <c r="X203" s="1" t="s">
        <v>42</v>
      </c>
      <c r="Y203" s="1" t="s">
        <v>109</v>
      </c>
      <c r="Z203" s="1" t="s">
        <v>39</v>
      </c>
      <c r="AA203" s="1" t="s">
        <v>39</v>
      </c>
    </row>
    <row r="204" spans="1:27" s="1" customFormat="1" ht="18.5" x14ac:dyDescent="0.45">
      <c r="A204" s="1" t="s">
        <v>1856</v>
      </c>
      <c r="B204" s="1" t="s">
        <v>1857</v>
      </c>
      <c r="C204" s="1" t="s">
        <v>1858</v>
      </c>
      <c r="D204" s="1" t="s">
        <v>30</v>
      </c>
      <c r="E204" s="3">
        <v>2022</v>
      </c>
      <c r="F204" s="1" t="s">
        <v>1859</v>
      </c>
      <c r="G204" s="1" t="s">
        <v>1860</v>
      </c>
      <c r="H204" s="1" t="s">
        <v>1861</v>
      </c>
      <c r="I204" s="1">
        <v>114</v>
      </c>
      <c r="J204" s="1">
        <v>9</v>
      </c>
      <c r="K204" s="1">
        <v>2</v>
      </c>
      <c r="L204" s="1">
        <v>16</v>
      </c>
      <c r="M204" s="1" t="s">
        <v>49</v>
      </c>
      <c r="N204" s="1" t="s">
        <v>50</v>
      </c>
      <c r="O204" s="1" t="s">
        <v>51</v>
      </c>
      <c r="P204" s="1" t="s">
        <v>1862</v>
      </c>
      <c r="Q204" s="1" t="s">
        <v>1863</v>
      </c>
      <c r="R204" s="1">
        <v>51</v>
      </c>
      <c r="S204" s="1">
        <v>3</v>
      </c>
      <c r="T204" s="1" t="s">
        <v>1864</v>
      </c>
      <c r="U204" s="1" t="str">
        <f>HYPERLINK("http://dx.doi.org/10.1080/00913367.2022.2031353","http://dx.doi.org/10.1080/00913367.2022.2031353")</f>
        <v>http://dx.doi.org/10.1080/00913367.2022.2031353</v>
      </c>
      <c r="V204" s="1">
        <v>16</v>
      </c>
      <c r="W204" s="1" t="s">
        <v>1865</v>
      </c>
      <c r="X204" s="1" t="s">
        <v>480</v>
      </c>
      <c r="Y204" s="1" t="s">
        <v>1866</v>
      </c>
      <c r="Z204" s="1" t="s">
        <v>39</v>
      </c>
      <c r="AA204" s="1" t="s">
        <v>39</v>
      </c>
    </row>
    <row r="205" spans="1:27" s="1" customFormat="1" ht="18.5" x14ac:dyDescent="0.45">
      <c r="A205" s="1" t="s">
        <v>1867</v>
      </c>
      <c r="B205" s="1" t="s">
        <v>1868</v>
      </c>
      <c r="C205" s="1" t="s">
        <v>1869</v>
      </c>
      <c r="D205" s="1" t="s">
        <v>30</v>
      </c>
      <c r="E205" s="3">
        <v>2022</v>
      </c>
      <c r="F205" s="1" t="s">
        <v>1870</v>
      </c>
      <c r="G205" s="1" t="s">
        <v>1871</v>
      </c>
      <c r="H205" s="1" t="s">
        <v>1872</v>
      </c>
      <c r="I205" s="1">
        <v>96</v>
      </c>
      <c r="J205" s="1">
        <v>13</v>
      </c>
      <c r="K205" s="1">
        <v>0</v>
      </c>
      <c r="L205" s="1">
        <v>2</v>
      </c>
      <c r="M205" s="1" t="s">
        <v>1455</v>
      </c>
      <c r="N205" s="1" t="s">
        <v>1456</v>
      </c>
      <c r="O205" s="1" t="s">
        <v>1457</v>
      </c>
      <c r="P205" s="1" t="s">
        <v>1873</v>
      </c>
      <c r="Q205" s="1" t="s">
        <v>1874</v>
      </c>
      <c r="R205" s="1">
        <v>50</v>
      </c>
      <c r="S205" s="1">
        <v>6</v>
      </c>
      <c r="T205" s="1" t="s">
        <v>1875</v>
      </c>
      <c r="U205" s="1" t="str">
        <f>HYPERLINK("http://dx.doi.org/10.1109/TPS.2022.3148183","http://dx.doi.org/10.1109/TPS.2022.3148183")</f>
        <v>http://dx.doi.org/10.1109/TPS.2022.3148183</v>
      </c>
      <c r="V205" s="1">
        <v>13</v>
      </c>
      <c r="W205" s="1" t="s">
        <v>1876</v>
      </c>
      <c r="X205" s="1" t="s">
        <v>42</v>
      </c>
      <c r="Y205" s="1" t="s">
        <v>186</v>
      </c>
      <c r="Z205" s="1" t="s">
        <v>39</v>
      </c>
      <c r="AA205" s="1" t="s">
        <v>39</v>
      </c>
    </row>
    <row r="206" spans="1:27" s="1" customFormat="1" ht="18.5" x14ac:dyDescent="0.45">
      <c r="A206" s="1" t="s">
        <v>1877</v>
      </c>
      <c r="B206" s="1" t="s">
        <v>1878</v>
      </c>
      <c r="C206" s="1" t="s">
        <v>1879</v>
      </c>
      <c r="D206" s="1" t="s">
        <v>660</v>
      </c>
      <c r="E206" s="3">
        <v>2022</v>
      </c>
      <c r="F206" s="1" t="s">
        <v>1880</v>
      </c>
      <c r="G206" s="1" t="s">
        <v>1881</v>
      </c>
      <c r="H206" s="1" t="s">
        <v>1882</v>
      </c>
      <c r="I206" s="1">
        <v>19</v>
      </c>
      <c r="J206" s="1">
        <v>0</v>
      </c>
      <c r="K206" s="1">
        <v>0</v>
      </c>
      <c r="L206" s="1">
        <v>0</v>
      </c>
      <c r="M206" s="1" t="s">
        <v>1883</v>
      </c>
      <c r="N206" s="1" t="s">
        <v>1884</v>
      </c>
      <c r="O206" s="1" t="s">
        <v>1885</v>
      </c>
      <c r="P206" s="1" t="s">
        <v>39</v>
      </c>
      <c r="Q206" s="1" t="s">
        <v>39</v>
      </c>
      <c r="R206" s="1" t="s">
        <v>39</v>
      </c>
      <c r="S206" s="1" t="s">
        <v>39</v>
      </c>
      <c r="T206" s="1" t="s">
        <v>39</v>
      </c>
      <c r="U206" s="1" t="s">
        <v>39</v>
      </c>
      <c r="V206" s="1">
        <v>16</v>
      </c>
      <c r="W206" s="1" t="s">
        <v>1886</v>
      </c>
      <c r="X206" s="1" t="s">
        <v>592</v>
      </c>
      <c r="Y206" s="1" t="s">
        <v>1886</v>
      </c>
      <c r="Z206" s="1" t="s">
        <v>39</v>
      </c>
      <c r="AA206" s="1" t="s">
        <v>39</v>
      </c>
    </row>
    <row r="207" spans="1:27" s="1" customFormat="1" ht="18.5" x14ac:dyDescent="0.45">
      <c r="A207" s="1" t="s">
        <v>1887</v>
      </c>
      <c r="B207" s="1" t="s">
        <v>1888</v>
      </c>
      <c r="C207" s="1" t="s">
        <v>1889</v>
      </c>
      <c r="D207" s="1" t="s">
        <v>30</v>
      </c>
      <c r="E207" s="3">
        <v>2022</v>
      </c>
      <c r="F207" s="1" t="s">
        <v>1890</v>
      </c>
      <c r="G207" s="1" t="s">
        <v>1891</v>
      </c>
      <c r="H207" s="1" t="s">
        <v>1892</v>
      </c>
      <c r="I207" s="1">
        <v>106</v>
      </c>
      <c r="J207" s="1">
        <v>21</v>
      </c>
      <c r="K207" s="1">
        <v>1</v>
      </c>
      <c r="L207" s="1">
        <v>10</v>
      </c>
      <c r="M207" s="1" t="s">
        <v>1011</v>
      </c>
      <c r="N207" s="1" t="s">
        <v>405</v>
      </c>
      <c r="O207" s="1" t="s">
        <v>1012</v>
      </c>
      <c r="P207" s="1" t="s">
        <v>39</v>
      </c>
      <c r="Q207" s="1" t="s">
        <v>1893</v>
      </c>
      <c r="R207" s="1">
        <v>22</v>
      </c>
      <c r="S207" s="1">
        <v>1</v>
      </c>
      <c r="T207" s="1" t="s">
        <v>1894</v>
      </c>
      <c r="U207" s="1" t="str">
        <f>HYPERLINK("http://dx.doi.org/10.1186/s12906-022-03513-4","http://dx.doi.org/10.1186/s12906-022-03513-4")</f>
        <v>http://dx.doi.org/10.1186/s12906-022-03513-4</v>
      </c>
      <c r="V207" s="1">
        <v>18</v>
      </c>
      <c r="W207" s="1" t="s">
        <v>1895</v>
      </c>
      <c r="X207" s="1" t="s">
        <v>42</v>
      </c>
      <c r="Y207" s="1" t="s">
        <v>1895</v>
      </c>
      <c r="Z207" s="1">
        <v>35152903</v>
      </c>
      <c r="AA207" s="1" t="s">
        <v>175</v>
      </c>
    </row>
    <row r="208" spans="1:27" s="1" customFormat="1" ht="18.5" x14ac:dyDescent="0.45">
      <c r="A208" s="1" t="s">
        <v>1896</v>
      </c>
      <c r="B208" s="1" t="s">
        <v>1897</v>
      </c>
      <c r="C208" s="1" t="s">
        <v>1547</v>
      </c>
      <c r="D208" s="1" t="s">
        <v>30</v>
      </c>
      <c r="E208" s="3">
        <v>2022</v>
      </c>
      <c r="F208" s="1" t="s">
        <v>1898</v>
      </c>
      <c r="G208" s="1" t="s">
        <v>1899</v>
      </c>
      <c r="H208" s="1" t="s">
        <v>1900</v>
      </c>
      <c r="I208" s="1">
        <v>48</v>
      </c>
      <c r="J208" s="1">
        <v>1</v>
      </c>
      <c r="K208" s="1">
        <v>0</v>
      </c>
      <c r="L208" s="1">
        <v>11</v>
      </c>
      <c r="M208" s="1" t="s">
        <v>192</v>
      </c>
      <c r="N208" s="1" t="s">
        <v>193</v>
      </c>
      <c r="O208" s="1" t="s">
        <v>194</v>
      </c>
      <c r="P208" s="1" t="s">
        <v>39</v>
      </c>
      <c r="Q208" s="1" t="s">
        <v>1551</v>
      </c>
      <c r="R208" s="1">
        <v>14</v>
      </c>
      <c r="S208" s="1">
        <v>13</v>
      </c>
      <c r="T208" s="1" t="s">
        <v>1901</v>
      </c>
      <c r="U208" s="1" t="str">
        <f>HYPERLINK("http://dx.doi.org/10.3390/su14137923","http://dx.doi.org/10.3390/su14137923")</f>
        <v>http://dx.doi.org/10.3390/su14137923</v>
      </c>
      <c r="V208" s="1">
        <v>16</v>
      </c>
      <c r="W208" s="1" t="s">
        <v>1553</v>
      </c>
      <c r="X208" s="1" t="s">
        <v>362</v>
      </c>
      <c r="Y208" s="1" t="s">
        <v>1554</v>
      </c>
      <c r="Z208" s="1" t="s">
        <v>39</v>
      </c>
      <c r="AA208" s="1" t="s">
        <v>97</v>
      </c>
    </row>
    <row r="209" spans="1:27" s="1" customFormat="1" ht="18.5" x14ac:dyDescent="0.45">
      <c r="A209" s="1" t="s">
        <v>1902</v>
      </c>
      <c r="B209" s="1" t="s">
        <v>1903</v>
      </c>
      <c r="C209" s="1" t="s">
        <v>1904</v>
      </c>
      <c r="D209" s="1" t="s">
        <v>30</v>
      </c>
      <c r="E209" s="3">
        <v>2022</v>
      </c>
      <c r="F209" s="1" t="s">
        <v>1905</v>
      </c>
      <c r="G209" s="1" t="s">
        <v>1906</v>
      </c>
      <c r="H209" s="1" t="s">
        <v>1907</v>
      </c>
      <c r="I209" s="1">
        <v>67</v>
      </c>
      <c r="J209" s="1">
        <v>8</v>
      </c>
      <c r="K209" s="1">
        <v>0</v>
      </c>
      <c r="L209" s="1">
        <v>11</v>
      </c>
      <c r="M209" s="1" t="s">
        <v>63</v>
      </c>
      <c r="N209" s="1" t="s">
        <v>64</v>
      </c>
      <c r="O209" s="1" t="s">
        <v>65</v>
      </c>
      <c r="P209" s="1" t="s">
        <v>1908</v>
      </c>
      <c r="Q209" s="1" t="s">
        <v>1909</v>
      </c>
      <c r="R209" s="1">
        <v>76</v>
      </c>
      <c r="S209" s="1" t="s">
        <v>39</v>
      </c>
      <c r="T209" s="1" t="s">
        <v>1910</v>
      </c>
      <c r="U209" s="1" t="str">
        <f>HYPERLINK("http://dx.doi.org/10.1016/j.jddst.2022.103743","http://dx.doi.org/10.1016/j.jddst.2022.103743")</f>
        <v>http://dx.doi.org/10.1016/j.jddst.2022.103743</v>
      </c>
      <c r="V209" s="1">
        <v>15</v>
      </c>
      <c r="W209" s="1" t="s">
        <v>336</v>
      </c>
      <c r="X209" s="1" t="s">
        <v>42</v>
      </c>
      <c r="Y209" s="1" t="s">
        <v>336</v>
      </c>
      <c r="Z209" s="1" t="s">
        <v>39</v>
      </c>
      <c r="AA209" s="1" t="s">
        <v>724</v>
      </c>
    </row>
    <row r="210" spans="1:27" s="1" customFormat="1" ht="18.5" x14ac:dyDescent="0.45">
      <c r="A210" s="1" t="s">
        <v>1911</v>
      </c>
      <c r="B210" s="1" t="s">
        <v>1912</v>
      </c>
      <c r="C210" s="1" t="s">
        <v>978</v>
      </c>
      <c r="D210" s="1" t="s">
        <v>30</v>
      </c>
      <c r="E210" s="3">
        <v>2022</v>
      </c>
      <c r="F210" s="1" t="s">
        <v>1913</v>
      </c>
      <c r="G210" s="1" t="s">
        <v>1914</v>
      </c>
      <c r="H210" s="1" t="s">
        <v>1915</v>
      </c>
      <c r="I210" s="1">
        <v>38</v>
      </c>
      <c r="J210" s="1">
        <v>3</v>
      </c>
      <c r="K210" s="1">
        <v>1</v>
      </c>
      <c r="L210" s="1">
        <v>3</v>
      </c>
      <c r="M210" s="1" t="s">
        <v>76</v>
      </c>
      <c r="N210" s="1" t="s">
        <v>77</v>
      </c>
      <c r="O210" s="1" t="s">
        <v>78</v>
      </c>
      <c r="P210" s="1" t="s">
        <v>981</v>
      </c>
      <c r="Q210" s="1" t="s">
        <v>982</v>
      </c>
      <c r="R210" s="1">
        <v>24</v>
      </c>
      <c r="S210" s="1">
        <v>3</v>
      </c>
      <c r="T210" s="1" t="s">
        <v>1916</v>
      </c>
      <c r="U210" s="1" t="str">
        <f>HYPERLINK("http://dx.doi.org/10.1007/s40815-021-01205-8","http://dx.doi.org/10.1007/s40815-021-01205-8")</f>
        <v>http://dx.doi.org/10.1007/s40815-021-01205-8</v>
      </c>
      <c r="V210" s="1">
        <v>15</v>
      </c>
      <c r="W210" s="1" t="s">
        <v>984</v>
      </c>
      <c r="X210" s="1" t="s">
        <v>42</v>
      </c>
      <c r="Y210" s="1" t="s">
        <v>985</v>
      </c>
      <c r="Z210" s="1" t="s">
        <v>39</v>
      </c>
      <c r="AA210" s="1" t="s">
        <v>39</v>
      </c>
    </row>
    <row r="211" spans="1:27" s="1" customFormat="1" ht="18.5" x14ac:dyDescent="0.45">
      <c r="A211" s="1" t="s">
        <v>1917</v>
      </c>
      <c r="B211" s="1" t="s">
        <v>1918</v>
      </c>
      <c r="C211" s="1" t="s">
        <v>1726</v>
      </c>
      <c r="D211" s="1" t="s">
        <v>30</v>
      </c>
      <c r="E211" s="3">
        <v>2022</v>
      </c>
      <c r="F211" s="1" t="s">
        <v>1919</v>
      </c>
      <c r="G211" s="1" t="s">
        <v>1920</v>
      </c>
      <c r="H211" s="1" t="s">
        <v>1921</v>
      </c>
      <c r="I211" s="1">
        <v>51</v>
      </c>
      <c r="J211" s="1">
        <v>6</v>
      </c>
      <c r="K211" s="1">
        <v>1</v>
      </c>
      <c r="L211" s="1">
        <v>6</v>
      </c>
      <c r="M211" s="1" t="s">
        <v>1196</v>
      </c>
      <c r="N211" s="1" t="s">
        <v>35</v>
      </c>
      <c r="O211" s="1" t="s">
        <v>1197</v>
      </c>
      <c r="P211" s="1" t="s">
        <v>1730</v>
      </c>
      <c r="Q211" s="1" t="s">
        <v>1731</v>
      </c>
      <c r="R211" s="1">
        <v>222</v>
      </c>
      <c r="S211" s="1" t="s">
        <v>39</v>
      </c>
      <c r="T211" s="1" t="s">
        <v>1922</v>
      </c>
      <c r="U211" s="1" t="str">
        <f>HYPERLINK("http://dx.doi.org/10.1016/j.poly.2022.115888","http://dx.doi.org/10.1016/j.poly.2022.115888")</f>
        <v>http://dx.doi.org/10.1016/j.poly.2022.115888</v>
      </c>
      <c r="V211" s="1">
        <v>11</v>
      </c>
      <c r="W211" s="1" t="s">
        <v>1733</v>
      </c>
      <c r="X211" s="1" t="s">
        <v>42</v>
      </c>
      <c r="Y211" s="1" t="s">
        <v>1734</v>
      </c>
      <c r="Z211" s="1" t="s">
        <v>39</v>
      </c>
      <c r="AA211" s="1" t="s">
        <v>39</v>
      </c>
    </row>
    <row r="212" spans="1:27" s="1" customFormat="1" ht="18.5" x14ac:dyDescent="0.45">
      <c r="A212" s="1" t="s">
        <v>1923</v>
      </c>
      <c r="B212" s="1" t="s">
        <v>1924</v>
      </c>
      <c r="C212" s="1" t="s">
        <v>1925</v>
      </c>
      <c r="D212" s="1" t="s">
        <v>30</v>
      </c>
      <c r="E212" s="3">
        <v>2022</v>
      </c>
      <c r="F212" s="1" t="s">
        <v>1926</v>
      </c>
      <c r="G212" s="1" t="s">
        <v>1927</v>
      </c>
      <c r="H212" s="1" t="s">
        <v>1928</v>
      </c>
      <c r="I212" s="1">
        <v>150</v>
      </c>
      <c r="J212" s="1">
        <v>4</v>
      </c>
      <c r="K212" s="1">
        <v>1</v>
      </c>
      <c r="L212" s="1">
        <v>11</v>
      </c>
      <c r="M212" s="1" t="s">
        <v>1929</v>
      </c>
      <c r="N212" s="1" t="s">
        <v>1930</v>
      </c>
      <c r="O212" s="1" t="s">
        <v>1931</v>
      </c>
      <c r="P212" s="1" t="s">
        <v>1932</v>
      </c>
      <c r="Q212" s="1" t="s">
        <v>39</v>
      </c>
      <c r="R212" s="1">
        <v>13</v>
      </c>
      <c r="S212" s="1">
        <v>12</v>
      </c>
      <c r="T212" s="1" t="s">
        <v>1933</v>
      </c>
      <c r="U212" s="1" t="str">
        <f>HYPERLINK("http://dx.doi.org/10.1016/j.apr.2022.101614","http://dx.doi.org/10.1016/j.apr.2022.101614")</f>
        <v>http://dx.doi.org/10.1016/j.apr.2022.101614</v>
      </c>
      <c r="V212" s="1">
        <v>16</v>
      </c>
      <c r="W212" s="1" t="s">
        <v>129</v>
      </c>
      <c r="X212" s="1" t="s">
        <v>42</v>
      </c>
      <c r="Y212" s="1" t="s">
        <v>131</v>
      </c>
      <c r="Z212" s="1" t="s">
        <v>39</v>
      </c>
      <c r="AA212" s="1" t="s">
        <v>724</v>
      </c>
    </row>
    <row r="213" spans="1:27" s="1" customFormat="1" ht="18.5" x14ac:dyDescent="0.45">
      <c r="A213" s="1" t="s">
        <v>1934</v>
      </c>
      <c r="B213" s="1" t="s">
        <v>1935</v>
      </c>
      <c r="C213" s="1" t="s">
        <v>1936</v>
      </c>
      <c r="D213" s="1" t="s">
        <v>30</v>
      </c>
      <c r="E213" s="3">
        <v>2022</v>
      </c>
      <c r="F213" s="1" t="s">
        <v>1937</v>
      </c>
      <c r="G213" s="1" t="s">
        <v>1938</v>
      </c>
      <c r="H213" s="1" t="s">
        <v>1939</v>
      </c>
      <c r="I213" s="1">
        <v>70</v>
      </c>
      <c r="J213" s="1">
        <v>22</v>
      </c>
      <c r="K213" s="1">
        <v>10</v>
      </c>
      <c r="L213" s="1">
        <v>67</v>
      </c>
      <c r="M213" s="1" t="s">
        <v>34</v>
      </c>
      <c r="N213" s="1" t="s">
        <v>35</v>
      </c>
      <c r="O213" s="1" t="s">
        <v>36</v>
      </c>
      <c r="P213" s="1" t="s">
        <v>1940</v>
      </c>
      <c r="Q213" s="1" t="s">
        <v>1941</v>
      </c>
      <c r="R213" s="1">
        <v>142</v>
      </c>
      <c r="S213" s="1" t="s">
        <v>39</v>
      </c>
      <c r="T213" s="1" t="s">
        <v>1942</v>
      </c>
      <c r="U213" s="1" t="str">
        <f>HYPERLINK("http://dx.doi.org/10.1016/j.foodcont.2022.109253","http://dx.doi.org/10.1016/j.foodcont.2022.109253")</f>
        <v>http://dx.doi.org/10.1016/j.foodcont.2022.109253</v>
      </c>
      <c r="V213" s="1">
        <v>9</v>
      </c>
      <c r="W213" s="1" t="s">
        <v>713</v>
      </c>
      <c r="X213" s="1" t="s">
        <v>42</v>
      </c>
      <c r="Y213" s="1" t="s">
        <v>713</v>
      </c>
      <c r="Z213" s="1" t="s">
        <v>39</v>
      </c>
      <c r="AA213" s="1" t="s">
        <v>39</v>
      </c>
    </row>
    <row r="214" spans="1:27" s="1" customFormat="1" ht="18.5" x14ac:dyDescent="0.45">
      <c r="A214" s="1" t="s">
        <v>1943</v>
      </c>
      <c r="B214" s="1" t="s">
        <v>1944</v>
      </c>
      <c r="C214" s="1" t="s">
        <v>1945</v>
      </c>
      <c r="D214" s="1" t="s">
        <v>30</v>
      </c>
      <c r="E214" s="3">
        <v>2022</v>
      </c>
      <c r="F214" s="1" t="s">
        <v>1946</v>
      </c>
      <c r="G214" s="1" t="s">
        <v>1947</v>
      </c>
      <c r="H214" s="1" t="s">
        <v>1948</v>
      </c>
      <c r="I214" s="1">
        <v>102</v>
      </c>
      <c r="J214" s="1">
        <v>8</v>
      </c>
      <c r="K214" s="1">
        <v>0</v>
      </c>
      <c r="L214" s="1">
        <v>2</v>
      </c>
      <c r="M214" s="1" t="s">
        <v>63</v>
      </c>
      <c r="N214" s="1" t="s">
        <v>64</v>
      </c>
      <c r="O214" s="1" t="s">
        <v>65</v>
      </c>
      <c r="P214" s="1" t="s">
        <v>1949</v>
      </c>
      <c r="Q214" s="1" t="s">
        <v>1950</v>
      </c>
      <c r="R214" s="1">
        <v>99</v>
      </c>
      <c r="S214" s="1" t="s">
        <v>39</v>
      </c>
      <c r="T214" s="1" t="s">
        <v>1951</v>
      </c>
      <c r="U214" s="1" t="str">
        <f>HYPERLINK("http://dx.doi.org/10.1016/j.meegid.2022.105245","http://dx.doi.org/10.1016/j.meegid.2022.105245")</f>
        <v>http://dx.doi.org/10.1016/j.meegid.2022.105245</v>
      </c>
      <c r="V214" s="1">
        <v>16</v>
      </c>
      <c r="W214" s="1" t="s">
        <v>1952</v>
      </c>
      <c r="X214" s="1" t="s">
        <v>42</v>
      </c>
      <c r="Y214" s="1" t="s">
        <v>1952</v>
      </c>
      <c r="Z214" s="1">
        <v>35150891</v>
      </c>
      <c r="AA214" s="1" t="s">
        <v>97</v>
      </c>
    </row>
    <row r="215" spans="1:27" s="1" customFormat="1" ht="18.5" x14ac:dyDescent="0.45">
      <c r="A215" s="1" t="s">
        <v>1953</v>
      </c>
      <c r="B215" s="1" t="s">
        <v>1954</v>
      </c>
      <c r="C215" s="1" t="s">
        <v>1498</v>
      </c>
      <c r="D215" s="1" t="s">
        <v>30</v>
      </c>
      <c r="E215" s="3">
        <v>2022</v>
      </c>
      <c r="F215" s="1" t="s">
        <v>1955</v>
      </c>
      <c r="G215" s="1" t="s">
        <v>1956</v>
      </c>
      <c r="H215" s="1" t="s">
        <v>1957</v>
      </c>
      <c r="I215" s="1">
        <v>76</v>
      </c>
      <c r="J215" s="1">
        <v>2</v>
      </c>
      <c r="K215" s="1">
        <v>2</v>
      </c>
      <c r="L215" s="1">
        <v>4</v>
      </c>
      <c r="M215" s="1" t="s">
        <v>204</v>
      </c>
      <c r="N215" s="1" t="s">
        <v>205</v>
      </c>
      <c r="O215" s="1" t="s">
        <v>206</v>
      </c>
      <c r="P215" s="1" t="s">
        <v>1502</v>
      </c>
      <c r="Q215" s="1" t="s">
        <v>1503</v>
      </c>
      <c r="R215" s="1">
        <v>28</v>
      </c>
      <c r="S215" s="1">
        <v>1</v>
      </c>
      <c r="T215" s="1" t="s">
        <v>1958</v>
      </c>
      <c r="U215" s="1" t="str">
        <f>HYPERLINK("http://dx.doi.org/10.1007/s10989-021-10322-9","http://dx.doi.org/10.1007/s10989-021-10322-9")</f>
        <v>http://dx.doi.org/10.1007/s10989-021-10322-9</v>
      </c>
      <c r="V215" s="1">
        <v>15</v>
      </c>
      <c r="W215" s="1" t="s">
        <v>1489</v>
      </c>
      <c r="X215" s="1" t="s">
        <v>42</v>
      </c>
      <c r="Y215" s="1" t="s">
        <v>1489</v>
      </c>
      <c r="Z215" s="1">
        <v>34867129</v>
      </c>
      <c r="AA215" s="1" t="s">
        <v>246</v>
      </c>
    </row>
    <row r="216" spans="1:27" s="1" customFormat="1" ht="18.5" x14ac:dyDescent="0.45">
      <c r="A216" s="1" t="s">
        <v>1959</v>
      </c>
      <c r="B216" s="1" t="s">
        <v>1960</v>
      </c>
      <c r="C216" s="1" t="s">
        <v>1961</v>
      </c>
      <c r="D216" s="1" t="s">
        <v>30</v>
      </c>
      <c r="E216" s="3">
        <v>2022</v>
      </c>
      <c r="F216" s="1" t="s">
        <v>1962</v>
      </c>
      <c r="G216" s="1" t="s">
        <v>1963</v>
      </c>
      <c r="H216" s="1" t="s">
        <v>1964</v>
      </c>
      <c r="I216" s="1">
        <v>93</v>
      </c>
      <c r="J216" s="1">
        <v>19</v>
      </c>
      <c r="K216" s="1">
        <v>3</v>
      </c>
      <c r="L216" s="1">
        <v>27</v>
      </c>
      <c r="M216" s="1" t="s">
        <v>215</v>
      </c>
      <c r="N216" s="1" t="s">
        <v>50</v>
      </c>
      <c r="O216" s="1" t="s">
        <v>216</v>
      </c>
      <c r="P216" s="1" t="s">
        <v>1965</v>
      </c>
      <c r="Q216" s="1" t="s">
        <v>1966</v>
      </c>
      <c r="R216" s="1">
        <v>13</v>
      </c>
      <c r="S216" s="1">
        <v>1</v>
      </c>
      <c r="T216" s="1" t="s">
        <v>1967</v>
      </c>
      <c r="U216" s="1" t="str">
        <f>HYPERLINK("http://dx.doi.org/10.1080/19475705.2022.2070552","http://dx.doi.org/10.1080/19475705.2022.2070552")</f>
        <v>http://dx.doi.org/10.1080/19475705.2022.2070552</v>
      </c>
      <c r="V216" s="1">
        <v>29</v>
      </c>
      <c r="W216" s="1" t="s">
        <v>1968</v>
      </c>
      <c r="X216" s="1" t="s">
        <v>42</v>
      </c>
      <c r="Y216" s="1" t="s">
        <v>1969</v>
      </c>
      <c r="Z216" s="1" t="s">
        <v>39</v>
      </c>
      <c r="AA216" s="1" t="s">
        <v>97</v>
      </c>
    </row>
    <row r="217" spans="1:27" s="1" customFormat="1" ht="18.5" x14ac:dyDescent="0.45">
      <c r="A217" s="1" t="s">
        <v>1970</v>
      </c>
      <c r="B217" s="1" t="s">
        <v>1971</v>
      </c>
      <c r="C217" s="1" t="s">
        <v>170</v>
      </c>
      <c r="D217" s="1" t="s">
        <v>30</v>
      </c>
      <c r="E217" s="3">
        <v>2022</v>
      </c>
      <c r="F217" s="1" t="s">
        <v>1972</v>
      </c>
      <c r="G217" s="1" t="s">
        <v>1973</v>
      </c>
      <c r="H217" s="1" t="s">
        <v>1974</v>
      </c>
      <c r="I217" s="1">
        <v>53</v>
      </c>
      <c r="J217" s="1">
        <v>13</v>
      </c>
      <c r="K217" s="1">
        <v>4</v>
      </c>
      <c r="L217" s="1">
        <v>40</v>
      </c>
      <c r="M217" s="1" t="s">
        <v>136</v>
      </c>
      <c r="N217" s="1" t="s">
        <v>137</v>
      </c>
      <c r="O217" s="1" t="s">
        <v>138</v>
      </c>
      <c r="P217" s="1" t="s">
        <v>39</v>
      </c>
      <c r="Q217" s="1" t="s">
        <v>172</v>
      </c>
      <c r="R217" s="1">
        <v>13</v>
      </c>
      <c r="S217" s="1" t="s">
        <v>39</v>
      </c>
      <c r="T217" s="1" t="s">
        <v>1975</v>
      </c>
      <c r="U217" s="1" t="str">
        <f>HYPERLINK("http://dx.doi.org/10.3389/fmicb.2022.794503","http://dx.doi.org/10.3389/fmicb.2022.794503")</f>
        <v>http://dx.doi.org/10.3389/fmicb.2022.794503</v>
      </c>
      <c r="V217" s="1">
        <v>17</v>
      </c>
      <c r="W217" s="1" t="s">
        <v>174</v>
      </c>
      <c r="X217" s="1" t="s">
        <v>42</v>
      </c>
      <c r="Y217" s="1" t="s">
        <v>174</v>
      </c>
      <c r="Z217" s="1">
        <v>35607594</v>
      </c>
      <c r="AA217" s="1" t="s">
        <v>1976</v>
      </c>
    </row>
    <row r="218" spans="1:27" s="1" customFormat="1" ht="18.5" x14ac:dyDescent="0.45">
      <c r="A218" s="1" t="s">
        <v>1977</v>
      </c>
      <c r="B218" s="1" t="s">
        <v>1978</v>
      </c>
      <c r="C218" s="1" t="s">
        <v>647</v>
      </c>
      <c r="D218" s="1" t="s">
        <v>30</v>
      </c>
      <c r="E218" s="3">
        <v>2022</v>
      </c>
      <c r="F218" s="1" t="s">
        <v>1979</v>
      </c>
      <c r="G218" s="1" t="s">
        <v>1980</v>
      </c>
      <c r="H218" s="1" t="s">
        <v>1981</v>
      </c>
      <c r="I218" s="1">
        <v>92</v>
      </c>
      <c r="J218" s="1">
        <v>9</v>
      </c>
      <c r="K218" s="1">
        <v>1</v>
      </c>
      <c r="L218" s="1">
        <v>15</v>
      </c>
      <c r="M218" s="1" t="s">
        <v>650</v>
      </c>
      <c r="N218" s="1" t="s">
        <v>651</v>
      </c>
      <c r="O218" s="1" t="s">
        <v>652</v>
      </c>
      <c r="P218" s="1" t="s">
        <v>653</v>
      </c>
      <c r="Q218" s="1" t="s">
        <v>654</v>
      </c>
      <c r="R218" s="1">
        <v>46</v>
      </c>
      <c r="S218" s="1">
        <v>15</v>
      </c>
      <c r="T218" s="1" t="s">
        <v>1982</v>
      </c>
      <c r="U218" s="1" t="str">
        <f>HYPERLINK("http://dx.doi.org/10.1039/d1nj05869j","http://dx.doi.org/10.1039/d1nj05869j")</f>
        <v>http://dx.doi.org/10.1039/d1nj05869j</v>
      </c>
      <c r="V218" s="1">
        <v>14</v>
      </c>
      <c r="W218" s="1" t="s">
        <v>656</v>
      </c>
      <c r="X218" s="1" t="s">
        <v>1983</v>
      </c>
      <c r="Y218" s="1" t="s">
        <v>657</v>
      </c>
      <c r="Z218" s="1" t="s">
        <v>39</v>
      </c>
      <c r="AA218" s="1" t="s">
        <v>39</v>
      </c>
    </row>
    <row r="219" spans="1:27" s="1" customFormat="1" ht="18.5" x14ac:dyDescent="0.45">
      <c r="A219" s="1" t="s">
        <v>1984</v>
      </c>
      <c r="B219" s="1" t="s">
        <v>1985</v>
      </c>
      <c r="C219" s="1" t="s">
        <v>1986</v>
      </c>
      <c r="D219" s="1" t="s">
        <v>30</v>
      </c>
      <c r="E219" s="3">
        <v>2022</v>
      </c>
      <c r="F219" s="1" t="s">
        <v>1987</v>
      </c>
      <c r="G219" s="1" t="s">
        <v>1988</v>
      </c>
      <c r="H219" s="1" t="s">
        <v>1989</v>
      </c>
      <c r="I219" s="1">
        <v>54</v>
      </c>
      <c r="J219" s="1">
        <v>3</v>
      </c>
      <c r="K219" s="1">
        <v>1</v>
      </c>
      <c r="L219" s="1">
        <v>7</v>
      </c>
      <c r="M219" s="1" t="s">
        <v>294</v>
      </c>
      <c r="N219" s="1" t="s">
        <v>295</v>
      </c>
      <c r="O219" s="1" t="s">
        <v>296</v>
      </c>
      <c r="P219" s="1" t="s">
        <v>1990</v>
      </c>
      <c r="Q219" s="1" t="s">
        <v>1991</v>
      </c>
      <c r="R219" s="1">
        <v>123</v>
      </c>
      <c r="S219" s="1">
        <v>12</v>
      </c>
      <c r="T219" s="1" t="s">
        <v>1992</v>
      </c>
      <c r="U219" s="1" t="str">
        <f>HYPERLINK("http://dx.doi.org/10.1002/jcb.30330","http://dx.doi.org/10.1002/jcb.30330")</f>
        <v>http://dx.doi.org/10.1002/jcb.30330</v>
      </c>
      <c r="V219" s="1">
        <v>13</v>
      </c>
      <c r="W219" s="1" t="s">
        <v>1993</v>
      </c>
      <c r="X219" s="1" t="s">
        <v>42</v>
      </c>
      <c r="Y219" s="1" t="s">
        <v>1993</v>
      </c>
      <c r="Z219" s="1">
        <v>36146908</v>
      </c>
      <c r="AA219" s="1" t="s">
        <v>39</v>
      </c>
    </row>
    <row r="220" spans="1:27" s="1" customFormat="1" ht="18.5" x14ac:dyDescent="0.45">
      <c r="A220" s="1" t="s">
        <v>1994</v>
      </c>
      <c r="B220" s="1" t="s">
        <v>1995</v>
      </c>
      <c r="C220" s="1" t="s">
        <v>618</v>
      </c>
      <c r="D220" s="1" t="s">
        <v>30</v>
      </c>
      <c r="E220" s="3">
        <v>2022</v>
      </c>
      <c r="F220" s="1" t="s">
        <v>1996</v>
      </c>
      <c r="G220" s="1" t="s">
        <v>1997</v>
      </c>
      <c r="H220" s="1" t="s">
        <v>1998</v>
      </c>
      <c r="I220" s="1">
        <v>60</v>
      </c>
      <c r="J220" s="1">
        <v>3</v>
      </c>
      <c r="K220" s="1">
        <v>1</v>
      </c>
      <c r="L220" s="1">
        <v>11</v>
      </c>
      <c r="M220" s="1" t="s">
        <v>621</v>
      </c>
      <c r="N220" s="1" t="s">
        <v>283</v>
      </c>
      <c r="O220" s="1" t="s">
        <v>622</v>
      </c>
      <c r="P220" s="1" t="s">
        <v>623</v>
      </c>
      <c r="Q220" s="1" t="s">
        <v>624</v>
      </c>
      <c r="R220" s="1">
        <v>32</v>
      </c>
      <c r="S220" s="1">
        <v>4</v>
      </c>
      <c r="T220" s="1" t="s">
        <v>1999</v>
      </c>
      <c r="U220" s="1" t="str">
        <f>HYPERLINK("http://dx.doi.org/10.1007/s10895-022-02980-9","http://dx.doi.org/10.1007/s10895-022-02980-9")</f>
        <v>http://dx.doi.org/10.1007/s10895-022-02980-9</v>
      </c>
      <c r="V220" s="1">
        <v>15</v>
      </c>
      <c r="W220" s="1" t="s">
        <v>626</v>
      </c>
      <c r="X220" s="1" t="s">
        <v>42</v>
      </c>
      <c r="Y220" s="1" t="s">
        <v>198</v>
      </c>
      <c r="Z220" s="1">
        <v>35708890</v>
      </c>
      <c r="AA220" s="1" t="s">
        <v>39</v>
      </c>
    </row>
    <row r="221" spans="1:27" s="1" customFormat="1" ht="18.5" x14ac:dyDescent="0.45">
      <c r="A221" s="1" t="s">
        <v>2000</v>
      </c>
      <c r="B221" s="1" t="s">
        <v>2001</v>
      </c>
      <c r="C221" s="1" t="s">
        <v>2002</v>
      </c>
      <c r="D221" s="1" t="s">
        <v>30</v>
      </c>
      <c r="E221" s="3">
        <v>2022</v>
      </c>
      <c r="F221" s="1" t="s">
        <v>2003</v>
      </c>
      <c r="G221" s="1" t="s">
        <v>2004</v>
      </c>
      <c r="H221" s="1" t="s">
        <v>1729</v>
      </c>
      <c r="I221" s="1">
        <v>65</v>
      </c>
      <c r="J221" s="1">
        <v>4</v>
      </c>
      <c r="K221" s="1">
        <v>2</v>
      </c>
      <c r="L221" s="1">
        <v>4</v>
      </c>
      <c r="M221" s="1" t="s">
        <v>294</v>
      </c>
      <c r="N221" s="1" t="s">
        <v>295</v>
      </c>
      <c r="O221" s="1" t="s">
        <v>296</v>
      </c>
      <c r="P221" s="1" t="s">
        <v>2005</v>
      </c>
      <c r="Q221" s="1" t="s">
        <v>2006</v>
      </c>
      <c r="R221" s="1">
        <v>36</v>
      </c>
      <c r="S221" s="1">
        <v>11</v>
      </c>
      <c r="T221" s="1" t="s">
        <v>2007</v>
      </c>
      <c r="U221" s="1" t="str">
        <f>HYPERLINK("http://dx.doi.org/10.1002/aoc.6880","http://dx.doi.org/10.1002/aoc.6880")</f>
        <v>http://dx.doi.org/10.1002/aoc.6880</v>
      </c>
      <c r="V221" s="1">
        <v>10</v>
      </c>
      <c r="W221" s="1" t="s">
        <v>2008</v>
      </c>
      <c r="X221" s="1" t="s">
        <v>42</v>
      </c>
      <c r="Y221" s="1" t="s">
        <v>657</v>
      </c>
      <c r="Z221" s="1" t="s">
        <v>39</v>
      </c>
      <c r="AA221" s="1" t="s">
        <v>39</v>
      </c>
    </row>
    <row r="222" spans="1:27" s="1" customFormat="1" ht="18.5" x14ac:dyDescent="0.45">
      <c r="A222" s="1" t="s">
        <v>2009</v>
      </c>
      <c r="B222" s="1" t="s">
        <v>2010</v>
      </c>
      <c r="C222" s="1" t="s">
        <v>2011</v>
      </c>
      <c r="D222" s="1" t="s">
        <v>30</v>
      </c>
      <c r="E222" s="3">
        <v>2022</v>
      </c>
      <c r="F222" s="1" t="s">
        <v>2012</v>
      </c>
      <c r="G222" s="1" t="s">
        <v>2013</v>
      </c>
      <c r="H222" s="1" t="s">
        <v>2014</v>
      </c>
      <c r="I222" s="1">
        <v>113</v>
      </c>
      <c r="J222" s="1">
        <v>18</v>
      </c>
      <c r="K222" s="1">
        <v>0</v>
      </c>
      <c r="L222" s="1">
        <v>12</v>
      </c>
      <c r="M222" s="1" t="s">
        <v>192</v>
      </c>
      <c r="N222" s="1" t="s">
        <v>193</v>
      </c>
      <c r="O222" s="1" t="s">
        <v>1069</v>
      </c>
      <c r="P222" s="1" t="s">
        <v>39</v>
      </c>
      <c r="Q222" s="1" t="s">
        <v>2015</v>
      </c>
      <c r="R222" s="1">
        <v>11</v>
      </c>
      <c r="S222" s="1">
        <v>9</v>
      </c>
      <c r="T222" s="1" t="s">
        <v>2016</v>
      </c>
      <c r="U222" s="1" t="str">
        <f>HYPERLINK("http://dx.doi.org/10.3390/land11091461","http://dx.doi.org/10.3390/land11091461")</f>
        <v>http://dx.doi.org/10.3390/land11091461</v>
      </c>
      <c r="V222" s="1">
        <v>28</v>
      </c>
      <c r="W222" s="1" t="s">
        <v>2017</v>
      </c>
      <c r="X222" s="1" t="s">
        <v>480</v>
      </c>
      <c r="Y222" s="1" t="s">
        <v>131</v>
      </c>
      <c r="Z222" s="1" t="s">
        <v>39</v>
      </c>
      <c r="AA222" s="1" t="s">
        <v>97</v>
      </c>
    </row>
    <row r="223" spans="1:27" s="1" customFormat="1" ht="18.5" x14ac:dyDescent="0.45">
      <c r="A223" s="1" t="s">
        <v>2018</v>
      </c>
      <c r="B223" s="1" t="s">
        <v>2019</v>
      </c>
      <c r="C223" s="1" t="s">
        <v>647</v>
      </c>
      <c r="D223" s="1" t="s">
        <v>30</v>
      </c>
      <c r="E223" s="3">
        <v>2022</v>
      </c>
      <c r="F223" s="1" t="s">
        <v>2020</v>
      </c>
      <c r="G223" s="1" t="s">
        <v>2021</v>
      </c>
      <c r="H223" s="1" t="s">
        <v>1729</v>
      </c>
      <c r="I223" s="1">
        <v>55</v>
      </c>
      <c r="J223" s="1">
        <v>6</v>
      </c>
      <c r="K223" s="1">
        <v>0</v>
      </c>
      <c r="L223" s="1">
        <v>5</v>
      </c>
      <c r="M223" s="1" t="s">
        <v>650</v>
      </c>
      <c r="N223" s="1" t="s">
        <v>651</v>
      </c>
      <c r="O223" s="1" t="s">
        <v>652</v>
      </c>
      <c r="P223" s="1" t="s">
        <v>653</v>
      </c>
      <c r="Q223" s="1" t="s">
        <v>654</v>
      </c>
      <c r="R223" s="1">
        <v>46</v>
      </c>
      <c r="S223" s="1">
        <v>35</v>
      </c>
      <c r="T223" s="1" t="s">
        <v>2022</v>
      </c>
      <c r="U223" s="1" t="str">
        <f>HYPERLINK("http://dx.doi.org/10.1039/d2nj02467e","http://dx.doi.org/10.1039/d2nj02467e")</f>
        <v>http://dx.doi.org/10.1039/d2nj02467e</v>
      </c>
      <c r="V223" s="1">
        <v>8</v>
      </c>
      <c r="W223" s="1" t="s">
        <v>656</v>
      </c>
      <c r="X223" s="1" t="s">
        <v>42</v>
      </c>
      <c r="Y223" s="1" t="s">
        <v>657</v>
      </c>
      <c r="Z223" s="1" t="s">
        <v>39</v>
      </c>
      <c r="AA223" s="1" t="s">
        <v>39</v>
      </c>
    </row>
    <row r="224" spans="1:27" s="1" customFormat="1" ht="18.5" x14ac:dyDescent="0.45">
      <c r="A224" s="1" t="s">
        <v>2023</v>
      </c>
      <c r="B224" s="1" t="s">
        <v>2024</v>
      </c>
      <c r="C224" s="1" t="s">
        <v>2025</v>
      </c>
      <c r="D224" s="1" t="s">
        <v>30</v>
      </c>
      <c r="E224" s="3">
        <v>2022</v>
      </c>
      <c r="F224" s="1" t="s">
        <v>2026</v>
      </c>
      <c r="G224" s="1" t="s">
        <v>2027</v>
      </c>
      <c r="H224" s="1" t="s">
        <v>2028</v>
      </c>
      <c r="I224" s="1">
        <v>47</v>
      </c>
      <c r="J224" s="1">
        <v>17</v>
      </c>
      <c r="K224" s="1">
        <v>0</v>
      </c>
      <c r="L224" s="1">
        <v>9</v>
      </c>
      <c r="M224" s="1" t="s">
        <v>2029</v>
      </c>
      <c r="N224" s="1" t="s">
        <v>2030</v>
      </c>
      <c r="O224" s="1" t="s">
        <v>2031</v>
      </c>
      <c r="P224" s="1" t="s">
        <v>2032</v>
      </c>
      <c r="Q224" s="1" t="s">
        <v>2033</v>
      </c>
      <c r="R224" s="1">
        <v>148</v>
      </c>
      <c r="S224" s="1" t="s">
        <v>2034</v>
      </c>
      <c r="T224" s="1" t="s">
        <v>2035</v>
      </c>
      <c r="U224" s="1" t="str">
        <f>HYPERLINK("http://dx.doi.org/10.1007/s00704-022-03976-y","http://dx.doi.org/10.1007/s00704-022-03976-y")</f>
        <v>http://dx.doi.org/10.1007/s00704-022-03976-y</v>
      </c>
      <c r="V224" s="1">
        <v>18</v>
      </c>
      <c r="W224" s="1" t="s">
        <v>1623</v>
      </c>
      <c r="X224" s="1" t="s">
        <v>42</v>
      </c>
      <c r="Y224" s="1" t="s">
        <v>1623</v>
      </c>
      <c r="Z224" s="1" t="s">
        <v>39</v>
      </c>
      <c r="AA224" s="1" t="s">
        <v>39</v>
      </c>
    </row>
    <row r="225" spans="1:27" s="1" customFormat="1" ht="18.5" x14ac:dyDescent="0.45">
      <c r="A225" s="1" t="s">
        <v>2036</v>
      </c>
      <c r="B225" s="1" t="s">
        <v>2037</v>
      </c>
      <c r="C225" s="1" t="s">
        <v>2038</v>
      </c>
      <c r="D225" s="1" t="s">
        <v>30</v>
      </c>
      <c r="E225" s="3">
        <v>2022</v>
      </c>
      <c r="F225" s="1" t="s">
        <v>2039</v>
      </c>
      <c r="G225" s="1" t="s">
        <v>2040</v>
      </c>
      <c r="H225" s="1" t="s">
        <v>2041</v>
      </c>
      <c r="I225" s="1">
        <v>97</v>
      </c>
      <c r="J225" s="1">
        <v>2</v>
      </c>
      <c r="K225" s="1">
        <v>0</v>
      </c>
      <c r="L225" s="1">
        <v>5</v>
      </c>
      <c r="M225" s="1" t="s">
        <v>63</v>
      </c>
      <c r="N225" s="1" t="s">
        <v>64</v>
      </c>
      <c r="O225" s="1" t="s">
        <v>2042</v>
      </c>
      <c r="P225" s="1" t="s">
        <v>2043</v>
      </c>
      <c r="Q225" s="1" t="s">
        <v>39</v>
      </c>
      <c r="R225" s="1">
        <v>99</v>
      </c>
      <c r="S225" s="1">
        <v>1</v>
      </c>
      <c r="T225" s="1" t="s">
        <v>2044</v>
      </c>
      <c r="U225" s="1" t="str">
        <f>HYPERLINK("http://dx.doi.org/10.1016/j.jics.2021.100244","http://dx.doi.org/10.1016/j.jics.2021.100244")</f>
        <v>http://dx.doi.org/10.1016/j.jics.2021.100244</v>
      </c>
      <c r="V225" s="1">
        <v>14</v>
      </c>
      <c r="W225" s="1" t="s">
        <v>656</v>
      </c>
      <c r="X225" s="1" t="s">
        <v>42</v>
      </c>
      <c r="Y225" s="1" t="s">
        <v>657</v>
      </c>
      <c r="Z225" s="1" t="s">
        <v>39</v>
      </c>
      <c r="AA225" s="1" t="s">
        <v>39</v>
      </c>
    </row>
    <row r="226" spans="1:27" s="1" customFormat="1" ht="18.5" x14ac:dyDescent="0.45">
      <c r="A226" s="1" t="s">
        <v>2045</v>
      </c>
      <c r="B226" s="1" t="s">
        <v>2046</v>
      </c>
      <c r="C226" s="1" t="s">
        <v>212</v>
      </c>
      <c r="D226" s="1" t="s">
        <v>30</v>
      </c>
      <c r="E226" s="3">
        <v>2022</v>
      </c>
      <c r="F226" s="1" t="s">
        <v>2047</v>
      </c>
      <c r="G226" s="1" t="s">
        <v>2048</v>
      </c>
      <c r="H226" s="1" t="s">
        <v>1928</v>
      </c>
      <c r="I226" s="1">
        <v>65</v>
      </c>
      <c r="J226" s="1">
        <v>11</v>
      </c>
      <c r="K226" s="1">
        <v>1</v>
      </c>
      <c r="L226" s="1">
        <v>50</v>
      </c>
      <c r="M226" s="1" t="s">
        <v>215</v>
      </c>
      <c r="N226" s="1" t="s">
        <v>50</v>
      </c>
      <c r="O226" s="1" t="s">
        <v>216</v>
      </c>
      <c r="P226" s="1" t="s">
        <v>217</v>
      </c>
      <c r="Q226" s="1" t="s">
        <v>218</v>
      </c>
      <c r="R226" s="1">
        <v>37</v>
      </c>
      <c r="S226" s="1">
        <v>25</v>
      </c>
      <c r="T226" s="1" t="s">
        <v>2049</v>
      </c>
      <c r="U226" s="1" t="str">
        <f>HYPERLINK("http://dx.doi.org/10.1080/10106049.2022.2032396","http://dx.doi.org/10.1080/10106049.2022.2032396")</f>
        <v>http://dx.doi.org/10.1080/10106049.2022.2032396</v>
      </c>
      <c r="V226" s="1">
        <v>24</v>
      </c>
      <c r="W226" s="1" t="s">
        <v>220</v>
      </c>
      <c r="X226" s="1" t="s">
        <v>42</v>
      </c>
      <c r="Y226" s="1" t="s">
        <v>221</v>
      </c>
      <c r="Z226" s="1" t="s">
        <v>39</v>
      </c>
      <c r="AA226" s="1" t="s">
        <v>901</v>
      </c>
    </row>
    <row r="227" spans="1:27" s="1" customFormat="1" ht="18.5" x14ac:dyDescent="0.45">
      <c r="A227" s="1" t="s">
        <v>2050</v>
      </c>
      <c r="B227" s="1" t="s">
        <v>2051</v>
      </c>
      <c r="C227" s="1" t="s">
        <v>271</v>
      </c>
      <c r="D227" s="1" t="s">
        <v>30</v>
      </c>
      <c r="E227" s="3">
        <v>2022</v>
      </c>
      <c r="F227" s="1" t="s">
        <v>2052</v>
      </c>
      <c r="G227" s="1" t="s">
        <v>2053</v>
      </c>
      <c r="H227" s="1" t="s">
        <v>2054</v>
      </c>
      <c r="I227" s="1">
        <v>94</v>
      </c>
      <c r="J227" s="1">
        <v>18</v>
      </c>
      <c r="K227" s="1">
        <v>0</v>
      </c>
      <c r="L227" s="1">
        <v>13</v>
      </c>
      <c r="M227" s="1" t="s">
        <v>76</v>
      </c>
      <c r="N227" s="1" t="s">
        <v>77</v>
      </c>
      <c r="O227" s="1" t="s">
        <v>78</v>
      </c>
      <c r="P227" s="1" t="s">
        <v>274</v>
      </c>
      <c r="Q227" s="1" t="s">
        <v>275</v>
      </c>
      <c r="R227" s="1">
        <v>29</v>
      </c>
      <c r="S227" s="1">
        <v>48</v>
      </c>
      <c r="T227" s="1" t="s">
        <v>2055</v>
      </c>
      <c r="U227" s="1" t="str">
        <f>HYPERLINK("http://dx.doi.org/10.1007/s11356-022-20821-x","http://dx.doi.org/10.1007/s11356-022-20821-x")</f>
        <v>http://dx.doi.org/10.1007/s11356-022-20821-x</v>
      </c>
      <c r="V227" s="1">
        <v>24</v>
      </c>
      <c r="W227" s="1" t="s">
        <v>129</v>
      </c>
      <c r="X227" s="1" t="s">
        <v>42</v>
      </c>
      <c r="Y227" s="1" t="s">
        <v>131</v>
      </c>
      <c r="Z227" s="1">
        <v>35624371</v>
      </c>
      <c r="AA227" s="1" t="s">
        <v>39</v>
      </c>
    </row>
    <row r="228" spans="1:27" s="1" customFormat="1" ht="18.5" x14ac:dyDescent="0.45">
      <c r="A228" s="1" t="s">
        <v>2056</v>
      </c>
      <c r="B228" s="1" t="s">
        <v>2057</v>
      </c>
      <c r="C228" s="1" t="s">
        <v>1688</v>
      </c>
      <c r="D228" s="1" t="s">
        <v>30</v>
      </c>
      <c r="E228" s="3">
        <v>2022</v>
      </c>
      <c r="F228" s="1" t="s">
        <v>2058</v>
      </c>
      <c r="G228" s="1" t="s">
        <v>2059</v>
      </c>
      <c r="H228" s="1" t="s">
        <v>2060</v>
      </c>
      <c r="I228" s="1">
        <v>83</v>
      </c>
      <c r="J228" s="1">
        <v>5</v>
      </c>
      <c r="K228" s="1">
        <v>0</v>
      </c>
      <c r="L228" s="1">
        <v>5</v>
      </c>
      <c r="M228" s="1" t="s">
        <v>63</v>
      </c>
      <c r="N228" s="1" t="s">
        <v>64</v>
      </c>
      <c r="O228" s="1" t="s">
        <v>65</v>
      </c>
      <c r="P228" s="1" t="s">
        <v>1692</v>
      </c>
      <c r="Q228" s="1" t="s">
        <v>1693</v>
      </c>
      <c r="R228" s="1">
        <v>1256</v>
      </c>
      <c r="S228" s="1" t="s">
        <v>39</v>
      </c>
      <c r="T228" s="1" t="s">
        <v>2061</v>
      </c>
      <c r="U228" s="1" t="str">
        <f>HYPERLINK("http://dx.doi.org/10.1016/j.molstruc.2022.132479","http://dx.doi.org/10.1016/j.molstruc.2022.132479")</f>
        <v>http://dx.doi.org/10.1016/j.molstruc.2022.132479</v>
      </c>
      <c r="V228" s="1">
        <v>18</v>
      </c>
      <c r="W228" s="1" t="s">
        <v>1695</v>
      </c>
      <c r="X228" s="1" t="s">
        <v>42</v>
      </c>
      <c r="Y228" s="1" t="s">
        <v>657</v>
      </c>
      <c r="Z228" s="1" t="s">
        <v>39</v>
      </c>
      <c r="AA228" s="1" t="s">
        <v>39</v>
      </c>
    </row>
    <row r="229" spans="1:27" s="1" customFormat="1" ht="18.5" x14ac:dyDescent="0.45">
      <c r="A229" s="1" t="s">
        <v>2062</v>
      </c>
      <c r="B229" s="1" t="s">
        <v>2063</v>
      </c>
      <c r="C229" s="1" t="s">
        <v>1547</v>
      </c>
      <c r="D229" s="1" t="s">
        <v>30</v>
      </c>
      <c r="E229" s="3">
        <v>2022</v>
      </c>
      <c r="F229" s="1" t="s">
        <v>2064</v>
      </c>
      <c r="G229" s="1" t="s">
        <v>2065</v>
      </c>
      <c r="H229" s="1" t="s">
        <v>2066</v>
      </c>
      <c r="I229" s="1">
        <v>65</v>
      </c>
      <c r="J229" s="1">
        <v>32</v>
      </c>
      <c r="K229" s="1">
        <v>6</v>
      </c>
      <c r="L229" s="1">
        <v>18</v>
      </c>
      <c r="M229" s="1" t="s">
        <v>192</v>
      </c>
      <c r="N229" s="1" t="s">
        <v>193</v>
      </c>
      <c r="O229" s="1" t="s">
        <v>1069</v>
      </c>
      <c r="P229" s="1" t="s">
        <v>39</v>
      </c>
      <c r="Q229" s="1" t="s">
        <v>1551</v>
      </c>
      <c r="R229" s="1">
        <v>14</v>
      </c>
      <c r="S229" s="1">
        <v>18</v>
      </c>
      <c r="T229" s="1" t="s">
        <v>2067</v>
      </c>
      <c r="U229" s="1" t="str">
        <f>HYPERLINK("http://dx.doi.org/10.3390/su141811276","http://dx.doi.org/10.3390/su141811276")</f>
        <v>http://dx.doi.org/10.3390/su141811276</v>
      </c>
      <c r="V229" s="1">
        <v>21</v>
      </c>
      <c r="W229" s="1" t="s">
        <v>1553</v>
      </c>
      <c r="X229" s="1" t="s">
        <v>362</v>
      </c>
      <c r="Y229" s="1" t="s">
        <v>1554</v>
      </c>
      <c r="Z229" s="1" t="s">
        <v>39</v>
      </c>
      <c r="AA229" s="1" t="s">
        <v>97</v>
      </c>
    </row>
    <row r="230" spans="1:27" s="1" customFormat="1" ht="18.5" x14ac:dyDescent="0.45">
      <c r="A230" s="1" t="s">
        <v>2068</v>
      </c>
      <c r="B230" s="1" t="s">
        <v>2069</v>
      </c>
      <c r="C230" s="1" t="s">
        <v>2070</v>
      </c>
      <c r="D230" s="1" t="s">
        <v>30</v>
      </c>
      <c r="E230" s="3">
        <v>2022</v>
      </c>
      <c r="F230" s="1" t="s">
        <v>2071</v>
      </c>
      <c r="G230" s="1" t="s">
        <v>2072</v>
      </c>
      <c r="H230" s="1" t="s">
        <v>2073</v>
      </c>
      <c r="I230" s="1">
        <v>68</v>
      </c>
      <c r="J230" s="1">
        <v>42</v>
      </c>
      <c r="K230" s="1">
        <v>4</v>
      </c>
      <c r="L230" s="1">
        <v>30</v>
      </c>
      <c r="M230" s="1" t="s">
        <v>63</v>
      </c>
      <c r="N230" s="1" t="s">
        <v>64</v>
      </c>
      <c r="O230" s="1" t="s">
        <v>65</v>
      </c>
      <c r="P230" s="1" t="s">
        <v>2074</v>
      </c>
      <c r="Q230" s="1" t="s">
        <v>2075</v>
      </c>
      <c r="R230" s="1">
        <v>354</v>
      </c>
      <c r="S230" s="1" t="s">
        <v>39</v>
      </c>
      <c r="T230" s="1" t="s">
        <v>2076</v>
      </c>
      <c r="U230" s="1" t="str">
        <f>HYPERLINK("http://dx.doi.org/10.1016/j.molliq.2022.118824","http://dx.doi.org/10.1016/j.molliq.2022.118824")</f>
        <v>http://dx.doi.org/10.1016/j.molliq.2022.118824</v>
      </c>
      <c r="V230" s="1">
        <v>14</v>
      </c>
      <c r="W230" s="1" t="s">
        <v>829</v>
      </c>
      <c r="X230" s="1" t="s">
        <v>42</v>
      </c>
      <c r="Y230" s="1" t="s">
        <v>830</v>
      </c>
      <c r="Z230" s="1" t="s">
        <v>39</v>
      </c>
      <c r="AA230" s="1" t="s">
        <v>39</v>
      </c>
    </row>
    <row r="231" spans="1:27" s="1" customFormat="1" ht="18.5" x14ac:dyDescent="0.45">
      <c r="A231" s="1" t="s">
        <v>2077</v>
      </c>
      <c r="B231" s="1" t="s">
        <v>2078</v>
      </c>
      <c r="C231" s="1" t="s">
        <v>2079</v>
      </c>
      <c r="D231" s="1" t="s">
        <v>30</v>
      </c>
      <c r="E231" s="3">
        <v>2022</v>
      </c>
      <c r="F231" s="1" t="s">
        <v>2080</v>
      </c>
      <c r="G231" s="1" t="s">
        <v>2081</v>
      </c>
      <c r="H231" s="1" t="s">
        <v>2082</v>
      </c>
      <c r="I231" s="1">
        <v>66</v>
      </c>
      <c r="J231" s="1">
        <v>4</v>
      </c>
      <c r="K231" s="1">
        <v>0</v>
      </c>
      <c r="L231" s="1">
        <v>8</v>
      </c>
      <c r="M231" s="1" t="s">
        <v>34</v>
      </c>
      <c r="N231" s="1" t="s">
        <v>351</v>
      </c>
      <c r="O231" s="1" t="s">
        <v>352</v>
      </c>
      <c r="P231" s="1" t="s">
        <v>2083</v>
      </c>
      <c r="Q231" s="1" t="s">
        <v>2084</v>
      </c>
      <c r="R231" s="1">
        <v>174</v>
      </c>
      <c r="S231" s="1" t="s">
        <v>39</v>
      </c>
      <c r="T231" s="1" t="s">
        <v>2085</v>
      </c>
      <c r="U231" s="1" t="str">
        <f>HYPERLINK("http://dx.doi.org/10.1016/j.advengsoft.2022.103301","http://dx.doi.org/10.1016/j.advengsoft.2022.103301")</f>
        <v>http://dx.doi.org/10.1016/j.advengsoft.2022.103301</v>
      </c>
      <c r="V231" s="1">
        <v>20</v>
      </c>
      <c r="W231" s="1" t="s">
        <v>2086</v>
      </c>
      <c r="X231" s="1" t="s">
        <v>42</v>
      </c>
      <c r="Y231" s="1" t="s">
        <v>1362</v>
      </c>
      <c r="Z231" s="1" t="s">
        <v>39</v>
      </c>
      <c r="AA231" s="1" t="s">
        <v>39</v>
      </c>
    </row>
    <row r="232" spans="1:27" s="1" customFormat="1" ht="18.5" x14ac:dyDescent="0.45">
      <c r="A232" s="1" t="s">
        <v>2087</v>
      </c>
      <c r="B232" s="1" t="s">
        <v>2088</v>
      </c>
      <c r="C232" s="1" t="s">
        <v>996</v>
      </c>
      <c r="D232" s="1" t="s">
        <v>30</v>
      </c>
      <c r="E232" s="3">
        <v>2022</v>
      </c>
      <c r="F232" s="1" t="s">
        <v>2089</v>
      </c>
      <c r="G232" s="1" t="s">
        <v>2090</v>
      </c>
      <c r="H232" s="1" t="s">
        <v>2091</v>
      </c>
      <c r="I232" s="1">
        <v>56</v>
      </c>
      <c r="J232" s="1">
        <v>8</v>
      </c>
      <c r="K232" s="1">
        <v>2</v>
      </c>
      <c r="L232" s="1">
        <v>11</v>
      </c>
      <c r="M232" s="1" t="s">
        <v>1000</v>
      </c>
      <c r="N232" s="1" t="s">
        <v>1001</v>
      </c>
      <c r="O232" s="1" t="s">
        <v>1002</v>
      </c>
      <c r="P232" s="1" t="s">
        <v>1003</v>
      </c>
      <c r="Q232" s="1" t="s">
        <v>39</v>
      </c>
      <c r="R232" s="1">
        <v>12</v>
      </c>
      <c r="S232" s="1">
        <v>1</v>
      </c>
      <c r="T232" s="1" t="s">
        <v>2092</v>
      </c>
      <c r="U232" s="1" t="str">
        <f>HYPERLINK("http://dx.doi.org/10.1038/s41598-022-19450-8","http://dx.doi.org/10.1038/s41598-022-19450-8")</f>
        <v>http://dx.doi.org/10.1038/s41598-022-19450-8</v>
      </c>
      <c r="V232" s="1">
        <v>19</v>
      </c>
      <c r="W232" s="1" t="s">
        <v>108</v>
      </c>
      <c r="X232" s="1" t="s">
        <v>42</v>
      </c>
      <c r="Y232" s="1" t="s">
        <v>109</v>
      </c>
      <c r="Z232" s="1">
        <v>36109567</v>
      </c>
      <c r="AA232" s="1" t="s">
        <v>175</v>
      </c>
    </row>
    <row r="233" spans="1:27" s="1" customFormat="1" ht="18.5" x14ac:dyDescent="0.45">
      <c r="A233" s="1" t="s">
        <v>2093</v>
      </c>
      <c r="B233" s="1" t="s">
        <v>2094</v>
      </c>
      <c r="C233" s="1" t="s">
        <v>2095</v>
      </c>
      <c r="D233" s="1" t="s">
        <v>30</v>
      </c>
      <c r="E233" s="3">
        <v>2022</v>
      </c>
      <c r="F233" s="1" t="s">
        <v>2096</v>
      </c>
      <c r="G233" s="1" t="s">
        <v>2097</v>
      </c>
      <c r="H233" s="1" t="s">
        <v>2098</v>
      </c>
      <c r="I233" s="1">
        <v>126</v>
      </c>
      <c r="J233" s="1">
        <v>7</v>
      </c>
      <c r="K233" s="1">
        <v>1</v>
      </c>
      <c r="L233" s="1">
        <v>4</v>
      </c>
      <c r="M233" s="1" t="s">
        <v>192</v>
      </c>
      <c r="N233" s="1" t="s">
        <v>193</v>
      </c>
      <c r="O233" s="1" t="s">
        <v>1069</v>
      </c>
      <c r="P233" s="1" t="s">
        <v>39</v>
      </c>
      <c r="Q233" s="1" t="s">
        <v>2099</v>
      </c>
      <c r="R233" s="1">
        <v>10</v>
      </c>
      <c r="S233" s="1">
        <v>2</v>
      </c>
      <c r="T233" s="1" t="s">
        <v>2100</v>
      </c>
      <c r="U233" s="1" t="str">
        <f>HYPERLINK("http://dx.doi.org/10.3390/vaccines10020301","http://dx.doi.org/10.3390/vaccines10020301")</f>
        <v>http://dx.doi.org/10.3390/vaccines10020301</v>
      </c>
      <c r="V233" s="1">
        <v>37</v>
      </c>
      <c r="W233" s="1" t="s">
        <v>2101</v>
      </c>
      <c r="X233" s="1" t="s">
        <v>42</v>
      </c>
      <c r="Y233" s="1" t="s">
        <v>2102</v>
      </c>
      <c r="Z233" s="1">
        <v>35214759</v>
      </c>
      <c r="AA233" s="1" t="s">
        <v>2103</v>
      </c>
    </row>
    <row r="234" spans="1:27" s="1" customFormat="1" ht="18.5" x14ac:dyDescent="0.45">
      <c r="A234" s="1" t="s">
        <v>2104</v>
      </c>
      <c r="B234" s="1" t="s">
        <v>2105</v>
      </c>
      <c r="C234" s="1" t="s">
        <v>1598</v>
      </c>
      <c r="D234" s="1" t="s">
        <v>30</v>
      </c>
      <c r="E234" s="3">
        <v>2022</v>
      </c>
      <c r="F234" s="1" t="s">
        <v>2106</v>
      </c>
      <c r="G234" s="1" t="s">
        <v>2107</v>
      </c>
      <c r="H234" s="1" t="s">
        <v>2108</v>
      </c>
      <c r="I234" s="1">
        <v>31</v>
      </c>
      <c r="J234" s="1">
        <v>3</v>
      </c>
      <c r="K234" s="1">
        <v>0</v>
      </c>
      <c r="L234" s="1">
        <v>8</v>
      </c>
      <c r="M234" s="1" t="s">
        <v>330</v>
      </c>
      <c r="N234" s="1" t="s">
        <v>331</v>
      </c>
      <c r="O234" s="1" t="s">
        <v>332</v>
      </c>
      <c r="P234" s="1" t="s">
        <v>1602</v>
      </c>
      <c r="Q234" s="1" t="s">
        <v>39</v>
      </c>
      <c r="R234" s="1">
        <v>7</v>
      </c>
      <c r="S234" s="1">
        <v>37</v>
      </c>
      <c r="T234" s="1" t="s">
        <v>2109</v>
      </c>
      <c r="U234" s="1" t="str">
        <f>HYPERLINK("http://dx.doi.org/10.1021/acsomega.2c04051","http://dx.doi.org/10.1021/acsomega.2c04051")</f>
        <v>http://dx.doi.org/10.1021/acsomega.2c04051</v>
      </c>
      <c r="V234" s="1">
        <v>15</v>
      </c>
      <c r="W234" s="1" t="s">
        <v>656</v>
      </c>
      <c r="X234" s="1" t="s">
        <v>42</v>
      </c>
      <c r="Y234" s="1" t="s">
        <v>657</v>
      </c>
      <c r="Z234" s="1">
        <v>36157758</v>
      </c>
      <c r="AA234" s="1" t="s">
        <v>110</v>
      </c>
    </row>
    <row r="235" spans="1:27" s="1" customFormat="1" ht="18.5" x14ac:dyDescent="0.45">
      <c r="A235" s="1" t="s">
        <v>2110</v>
      </c>
      <c r="B235" s="1" t="s">
        <v>2111</v>
      </c>
      <c r="C235" s="1" t="s">
        <v>2112</v>
      </c>
      <c r="D235" s="1" t="s">
        <v>30</v>
      </c>
      <c r="E235" s="3">
        <v>2022</v>
      </c>
      <c r="F235" s="1" t="s">
        <v>2113</v>
      </c>
      <c r="G235" s="1" t="s">
        <v>2114</v>
      </c>
      <c r="H235" s="1" t="s">
        <v>2115</v>
      </c>
      <c r="I235" s="1">
        <v>51</v>
      </c>
      <c r="J235" s="1">
        <v>2</v>
      </c>
      <c r="K235" s="1">
        <v>1</v>
      </c>
      <c r="L235" s="1">
        <v>5</v>
      </c>
      <c r="M235" s="1" t="s">
        <v>2116</v>
      </c>
      <c r="N235" s="1" t="s">
        <v>2117</v>
      </c>
      <c r="O235" s="1" t="s">
        <v>2118</v>
      </c>
      <c r="P235" s="1" t="s">
        <v>2119</v>
      </c>
      <c r="Q235" s="1" t="s">
        <v>2120</v>
      </c>
      <c r="R235" s="1">
        <v>23</v>
      </c>
      <c r="S235" s="1">
        <v>9</v>
      </c>
      <c r="T235" s="1" t="s">
        <v>2121</v>
      </c>
      <c r="U235" s="1" t="str">
        <f>HYPERLINK("http://dx.doi.org/10.1002/cbic.202200109","http://dx.doi.org/10.1002/cbic.202200109")</f>
        <v>http://dx.doi.org/10.1002/cbic.202200109</v>
      </c>
      <c r="V235" s="1">
        <v>11</v>
      </c>
      <c r="W235" s="1" t="s">
        <v>2122</v>
      </c>
      <c r="X235" s="1" t="s">
        <v>42</v>
      </c>
      <c r="Y235" s="1" t="s">
        <v>2123</v>
      </c>
      <c r="Z235" s="1">
        <v>35225409</v>
      </c>
      <c r="AA235" s="1" t="s">
        <v>39</v>
      </c>
    </row>
    <row r="236" spans="1:27" s="1" customFormat="1" ht="18.5" x14ac:dyDescent="0.45">
      <c r="A236" s="1" t="s">
        <v>2124</v>
      </c>
      <c r="B236" s="1" t="s">
        <v>2125</v>
      </c>
      <c r="C236" s="1" t="s">
        <v>2025</v>
      </c>
      <c r="D236" s="1" t="s">
        <v>30</v>
      </c>
      <c r="E236" s="3">
        <v>2022</v>
      </c>
      <c r="F236" s="1" t="s">
        <v>2126</v>
      </c>
      <c r="G236" s="1" t="s">
        <v>2127</v>
      </c>
      <c r="H236" s="1" t="s">
        <v>2128</v>
      </c>
      <c r="I236" s="1">
        <v>105</v>
      </c>
      <c r="J236" s="1">
        <v>6</v>
      </c>
      <c r="K236" s="1">
        <v>3</v>
      </c>
      <c r="L236" s="1">
        <v>17</v>
      </c>
      <c r="M236" s="1" t="s">
        <v>2029</v>
      </c>
      <c r="N236" s="1" t="s">
        <v>2030</v>
      </c>
      <c r="O236" s="1" t="s">
        <v>2031</v>
      </c>
      <c r="P236" s="1" t="s">
        <v>2032</v>
      </c>
      <c r="Q236" s="1" t="s">
        <v>2033</v>
      </c>
      <c r="R236" s="1">
        <v>149</v>
      </c>
      <c r="S236" s="1" t="s">
        <v>2034</v>
      </c>
      <c r="T236" s="1" t="s">
        <v>2129</v>
      </c>
      <c r="U236" s="1" t="str">
        <f>HYPERLINK("http://dx.doi.org/10.1007/s00704-022-04108-2","http://dx.doi.org/10.1007/s00704-022-04108-2")</f>
        <v>http://dx.doi.org/10.1007/s00704-022-04108-2</v>
      </c>
      <c r="V236" s="1">
        <v>19</v>
      </c>
      <c r="W236" s="1" t="s">
        <v>1623</v>
      </c>
      <c r="X236" s="1" t="s">
        <v>42</v>
      </c>
      <c r="Y236" s="1" t="s">
        <v>1623</v>
      </c>
      <c r="Z236" s="1" t="s">
        <v>39</v>
      </c>
      <c r="AA236" s="1" t="s">
        <v>39</v>
      </c>
    </row>
    <row r="237" spans="1:27" s="1" customFormat="1" ht="18.5" x14ac:dyDescent="0.45">
      <c r="A237" s="1" t="s">
        <v>2130</v>
      </c>
      <c r="B237" s="1" t="s">
        <v>2131</v>
      </c>
      <c r="C237" s="1" t="s">
        <v>996</v>
      </c>
      <c r="D237" s="1" t="s">
        <v>30</v>
      </c>
      <c r="E237" s="3">
        <v>2022</v>
      </c>
      <c r="F237" s="1" t="s">
        <v>2132</v>
      </c>
      <c r="G237" s="1" t="s">
        <v>2133</v>
      </c>
      <c r="H237" s="1" t="s">
        <v>2134</v>
      </c>
      <c r="I237" s="1">
        <v>76</v>
      </c>
      <c r="J237" s="1">
        <v>38</v>
      </c>
      <c r="K237" s="1">
        <v>9</v>
      </c>
      <c r="L237" s="1">
        <v>45</v>
      </c>
      <c r="M237" s="1" t="s">
        <v>1000</v>
      </c>
      <c r="N237" s="1" t="s">
        <v>1001</v>
      </c>
      <c r="O237" s="1" t="s">
        <v>1002</v>
      </c>
      <c r="P237" s="1" t="s">
        <v>1003</v>
      </c>
      <c r="Q237" s="1" t="s">
        <v>39</v>
      </c>
      <c r="R237" s="1">
        <v>12</v>
      </c>
      <c r="S237" s="1">
        <v>1</v>
      </c>
      <c r="T237" s="1" t="s">
        <v>2135</v>
      </c>
      <c r="U237" s="1" t="str">
        <f>HYPERLINK("http://dx.doi.org/10.1038/s41598-022-11716-5","http://dx.doi.org/10.1038/s41598-022-11716-5")</f>
        <v>http://dx.doi.org/10.1038/s41598-022-11716-5</v>
      </c>
      <c r="V237" s="1">
        <v>17</v>
      </c>
      <c r="W237" s="1" t="s">
        <v>108</v>
      </c>
      <c r="X237" s="1" t="s">
        <v>362</v>
      </c>
      <c r="Y237" s="1" t="s">
        <v>109</v>
      </c>
      <c r="Z237" s="1">
        <v>35551238</v>
      </c>
      <c r="AA237" s="1" t="s">
        <v>110</v>
      </c>
    </row>
    <row r="238" spans="1:27" s="1" customFormat="1" ht="18.5" x14ac:dyDescent="0.45">
      <c r="A238" s="1" t="s">
        <v>2136</v>
      </c>
      <c r="B238" s="1" t="s">
        <v>2137</v>
      </c>
      <c r="C238" s="1" t="s">
        <v>29</v>
      </c>
      <c r="D238" s="1" t="s">
        <v>30</v>
      </c>
      <c r="E238" s="3">
        <v>2022</v>
      </c>
      <c r="F238" s="1" t="s">
        <v>2138</v>
      </c>
      <c r="G238" s="1" t="s">
        <v>2139</v>
      </c>
      <c r="H238" s="1" t="s">
        <v>2140</v>
      </c>
      <c r="I238" s="1">
        <v>86</v>
      </c>
      <c r="J238" s="1">
        <v>34</v>
      </c>
      <c r="K238" s="1">
        <v>21</v>
      </c>
      <c r="L238" s="1">
        <v>92</v>
      </c>
      <c r="M238" s="1" t="s">
        <v>34</v>
      </c>
      <c r="N238" s="1" t="s">
        <v>35</v>
      </c>
      <c r="O238" s="1" t="s">
        <v>36</v>
      </c>
      <c r="P238" s="1" t="s">
        <v>37</v>
      </c>
      <c r="Q238" s="1" t="s">
        <v>38</v>
      </c>
      <c r="R238" s="1">
        <v>364</v>
      </c>
      <c r="S238" s="1" t="s">
        <v>39</v>
      </c>
      <c r="T238" s="1" t="s">
        <v>2141</v>
      </c>
      <c r="U238" s="1" t="str">
        <f>HYPERLINK("http://dx.doi.org/10.1016/j.jclepro.2022.132428","http://dx.doi.org/10.1016/j.jclepro.2022.132428")</f>
        <v>http://dx.doi.org/10.1016/j.jclepro.2022.132428</v>
      </c>
      <c r="V238" s="1">
        <v>17</v>
      </c>
      <c r="W238" s="1" t="s">
        <v>41</v>
      </c>
      <c r="X238" s="1" t="s">
        <v>42</v>
      </c>
      <c r="Y238" s="1" t="s">
        <v>43</v>
      </c>
      <c r="Z238" s="1" t="s">
        <v>39</v>
      </c>
      <c r="AA238" s="1" t="s">
        <v>39</v>
      </c>
    </row>
    <row r="239" spans="1:27" s="1" customFormat="1" ht="18.5" x14ac:dyDescent="0.45">
      <c r="A239" s="1" t="s">
        <v>2142</v>
      </c>
      <c r="B239" s="1" t="s">
        <v>2143</v>
      </c>
      <c r="C239" s="1" t="s">
        <v>2144</v>
      </c>
      <c r="D239" s="1" t="s">
        <v>30</v>
      </c>
      <c r="E239" s="3">
        <v>2022</v>
      </c>
      <c r="F239" s="1" t="s">
        <v>2145</v>
      </c>
      <c r="G239" s="1" t="s">
        <v>2146</v>
      </c>
      <c r="H239" s="1" t="s">
        <v>2147</v>
      </c>
      <c r="I239" s="1">
        <v>39</v>
      </c>
      <c r="J239" s="1">
        <v>18</v>
      </c>
      <c r="K239" s="1">
        <v>1</v>
      </c>
      <c r="L239" s="1">
        <v>16</v>
      </c>
      <c r="M239" s="1" t="s">
        <v>1196</v>
      </c>
      <c r="N239" s="1" t="s">
        <v>35</v>
      </c>
      <c r="O239" s="1" t="s">
        <v>1197</v>
      </c>
      <c r="P239" s="1" t="s">
        <v>2148</v>
      </c>
      <c r="Q239" s="1" t="s">
        <v>2149</v>
      </c>
      <c r="R239" s="1">
        <v>126</v>
      </c>
      <c r="S239" s="1" t="s">
        <v>39</v>
      </c>
      <c r="T239" s="1" t="s">
        <v>2150</v>
      </c>
      <c r="U239" s="1" t="str">
        <f>HYPERLINK("http://dx.doi.org/10.1016/j.pce.2022.103135","http://dx.doi.org/10.1016/j.pce.2022.103135")</f>
        <v>http://dx.doi.org/10.1016/j.pce.2022.103135</v>
      </c>
      <c r="V239" s="1">
        <v>13</v>
      </c>
      <c r="W239" s="1" t="s">
        <v>2151</v>
      </c>
      <c r="X239" s="1" t="s">
        <v>42</v>
      </c>
      <c r="Y239" s="1" t="s">
        <v>2152</v>
      </c>
      <c r="Z239" s="1" t="s">
        <v>39</v>
      </c>
      <c r="AA239" s="1" t="s">
        <v>39</v>
      </c>
    </row>
    <row r="240" spans="1:27" s="1" customFormat="1" ht="18.5" x14ac:dyDescent="0.45">
      <c r="A240" s="1" t="s">
        <v>2153</v>
      </c>
      <c r="B240" s="1" t="s">
        <v>2154</v>
      </c>
      <c r="C240" s="1" t="s">
        <v>2155</v>
      </c>
      <c r="D240" s="1" t="s">
        <v>30</v>
      </c>
      <c r="E240" s="3">
        <v>2022</v>
      </c>
      <c r="F240" s="1" t="s">
        <v>2156</v>
      </c>
      <c r="G240" s="1" t="s">
        <v>2157</v>
      </c>
      <c r="H240" s="1" t="s">
        <v>2158</v>
      </c>
      <c r="I240" s="1">
        <v>60</v>
      </c>
      <c r="J240" s="1">
        <v>3</v>
      </c>
      <c r="K240" s="1">
        <v>1</v>
      </c>
      <c r="L240" s="1">
        <v>20</v>
      </c>
      <c r="M240" s="1" t="s">
        <v>330</v>
      </c>
      <c r="N240" s="1" t="s">
        <v>331</v>
      </c>
      <c r="O240" s="1" t="s">
        <v>332</v>
      </c>
      <c r="P240" s="1" t="s">
        <v>2159</v>
      </c>
      <c r="Q240" s="1" t="s">
        <v>2160</v>
      </c>
      <c r="R240" s="1">
        <v>14</v>
      </c>
      <c r="S240" s="1">
        <v>23</v>
      </c>
      <c r="T240" s="1" t="s">
        <v>2161</v>
      </c>
      <c r="U240" s="1" t="str">
        <f>HYPERLINK("http://dx.doi.org/10.1021/acsami.2c02377","http://dx.doi.org/10.1021/acsami.2c02377")</f>
        <v>http://dx.doi.org/10.1021/acsami.2c02377</v>
      </c>
      <c r="V240" s="1">
        <v>11</v>
      </c>
      <c r="W240" s="1" t="s">
        <v>2162</v>
      </c>
      <c r="X240" s="1" t="s">
        <v>42</v>
      </c>
      <c r="Y240" s="1" t="s">
        <v>2163</v>
      </c>
      <c r="Z240" s="1" t="s">
        <v>39</v>
      </c>
      <c r="AA240" s="1" t="s">
        <v>39</v>
      </c>
    </row>
    <row r="241" spans="1:27" s="1" customFormat="1" ht="18.5" x14ac:dyDescent="0.45">
      <c r="A241" s="1" t="s">
        <v>2164</v>
      </c>
      <c r="B241" s="1" t="s">
        <v>2165</v>
      </c>
      <c r="C241" s="1" t="s">
        <v>2011</v>
      </c>
      <c r="D241" s="1" t="s">
        <v>30</v>
      </c>
      <c r="E241" s="3">
        <v>2022</v>
      </c>
      <c r="F241" s="1" t="s">
        <v>2166</v>
      </c>
      <c r="G241" s="1" t="s">
        <v>2167</v>
      </c>
      <c r="H241" s="1" t="s">
        <v>2168</v>
      </c>
      <c r="I241" s="1">
        <v>84</v>
      </c>
      <c r="J241" s="1">
        <v>5</v>
      </c>
      <c r="K241" s="1">
        <v>3</v>
      </c>
      <c r="L241" s="1">
        <v>31</v>
      </c>
      <c r="M241" s="1" t="s">
        <v>192</v>
      </c>
      <c r="N241" s="1" t="s">
        <v>193</v>
      </c>
      <c r="O241" s="1" t="s">
        <v>1069</v>
      </c>
      <c r="P241" s="1" t="s">
        <v>39</v>
      </c>
      <c r="Q241" s="1" t="s">
        <v>2015</v>
      </c>
      <c r="R241" s="1">
        <v>11</v>
      </c>
      <c r="S241" s="1">
        <v>11</v>
      </c>
      <c r="T241" s="1" t="s">
        <v>2169</v>
      </c>
      <c r="U241" s="1" t="str">
        <f>HYPERLINK("http://dx.doi.org/10.3390/land11112007","http://dx.doi.org/10.3390/land11112007")</f>
        <v>http://dx.doi.org/10.3390/land11112007</v>
      </c>
      <c r="V241" s="1">
        <v>20</v>
      </c>
      <c r="W241" s="1" t="s">
        <v>2017</v>
      </c>
      <c r="X241" s="1" t="s">
        <v>480</v>
      </c>
      <c r="Y241" s="1" t="s">
        <v>131</v>
      </c>
      <c r="Z241" s="1" t="s">
        <v>39</v>
      </c>
      <c r="AA241" s="1" t="s">
        <v>110</v>
      </c>
    </row>
    <row r="242" spans="1:27" s="1" customFormat="1" ht="18.5" x14ac:dyDescent="0.45">
      <c r="A242" s="1" t="s">
        <v>2170</v>
      </c>
      <c r="B242" s="1" t="s">
        <v>2171</v>
      </c>
      <c r="C242" s="1" t="s">
        <v>1688</v>
      </c>
      <c r="D242" s="1" t="s">
        <v>30</v>
      </c>
      <c r="E242" s="3">
        <v>2022</v>
      </c>
      <c r="F242" s="1" t="s">
        <v>2172</v>
      </c>
      <c r="G242" s="1" t="s">
        <v>2173</v>
      </c>
      <c r="H242" s="1" t="s">
        <v>2073</v>
      </c>
      <c r="I242" s="1">
        <v>64</v>
      </c>
      <c r="J242" s="1">
        <v>11</v>
      </c>
      <c r="K242" s="1">
        <v>2</v>
      </c>
      <c r="L242" s="1">
        <v>15</v>
      </c>
      <c r="M242" s="1" t="s">
        <v>63</v>
      </c>
      <c r="N242" s="1" t="s">
        <v>64</v>
      </c>
      <c r="O242" s="1" t="s">
        <v>65</v>
      </c>
      <c r="P242" s="1" t="s">
        <v>1692</v>
      </c>
      <c r="Q242" s="1" t="s">
        <v>1693</v>
      </c>
      <c r="R242" s="1">
        <v>1253</v>
      </c>
      <c r="S242" s="1" t="s">
        <v>39</v>
      </c>
      <c r="T242" s="1" t="s">
        <v>2174</v>
      </c>
      <c r="U242" s="1" t="str">
        <f>HYPERLINK("http://dx.doi.org/10.1016/j.molstruc.2021.132295","http://dx.doi.org/10.1016/j.molstruc.2021.132295")</f>
        <v>http://dx.doi.org/10.1016/j.molstruc.2021.132295</v>
      </c>
      <c r="V242" s="1">
        <v>12</v>
      </c>
      <c r="W242" s="1" t="s">
        <v>1695</v>
      </c>
      <c r="X242" s="1" t="s">
        <v>42</v>
      </c>
      <c r="Y242" s="1" t="s">
        <v>657</v>
      </c>
      <c r="Z242" s="1" t="s">
        <v>39</v>
      </c>
      <c r="AA242" s="1" t="s">
        <v>39</v>
      </c>
    </row>
    <row r="243" spans="1:27" s="1" customFormat="1" ht="18.5" x14ac:dyDescent="0.45">
      <c r="A243" s="1" t="s">
        <v>2175</v>
      </c>
      <c r="B243" s="1" t="s">
        <v>2176</v>
      </c>
      <c r="C243" s="1" t="s">
        <v>2177</v>
      </c>
      <c r="D243" s="1" t="s">
        <v>30</v>
      </c>
      <c r="E243" s="3">
        <v>2022</v>
      </c>
      <c r="F243" s="1" t="s">
        <v>2178</v>
      </c>
      <c r="G243" s="1" t="s">
        <v>2179</v>
      </c>
      <c r="H243" s="1" t="s">
        <v>2180</v>
      </c>
      <c r="I243" s="1">
        <v>80</v>
      </c>
      <c r="J243" s="1">
        <v>17</v>
      </c>
      <c r="K243" s="1">
        <v>5</v>
      </c>
      <c r="L243" s="1">
        <v>62</v>
      </c>
      <c r="M243" s="1" t="s">
        <v>63</v>
      </c>
      <c r="N243" s="1" t="s">
        <v>64</v>
      </c>
      <c r="O243" s="1" t="s">
        <v>65</v>
      </c>
      <c r="P243" s="1" t="s">
        <v>2181</v>
      </c>
      <c r="Q243" s="1" t="s">
        <v>2182</v>
      </c>
      <c r="R243" s="1">
        <v>250</v>
      </c>
      <c r="S243" s="1" t="s">
        <v>39</v>
      </c>
      <c r="T243" s="1" t="s">
        <v>2183</v>
      </c>
      <c r="U243" s="1" t="str">
        <f>HYPERLINK("http://dx.doi.org/10.1016/j.knosys.2022.109048","http://dx.doi.org/10.1016/j.knosys.2022.109048")</f>
        <v>http://dx.doi.org/10.1016/j.knosys.2022.109048</v>
      </c>
      <c r="V243" s="1">
        <v>18</v>
      </c>
      <c r="W243" s="1" t="s">
        <v>244</v>
      </c>
      <c r="X243" s="1" t="s">
        <v>42</v>
      </c>
      <c r="Y243" s="1" t="s">
        <v>245</v>
      </c>
      <c r="Z243" s="1" t="s">
        <v>39</v>
      </c>
      <c r="AA243" s="1" t="s">
        <v>39</v>
      </c>
    </row>
    <row r="244" spans="1:27" s="1" customFormat="1" ht="18.5" x14ac:dyDescent="0.45">
      <c r="A244" s="1" t="s">
        <v>2184</v>
      </c>
      <c r="B244" s="1" t="s">
        <v>2185</v>
      </c>
      <c r="C244" s="1" t="s">
        <v>996</v>
      </c>
      <c r="D244" s="1" t="s">
        <v>30</v>
      </c>
      <c r="E244" s="3">
        <v>2022</v>
      </c>
      <c r="F244" s="1" t="s">
        <v>2186</v>
      </c>
      <c r="G244" s="1" t="s">
        <v>2187</v>
      </c>
      <c r="H244" s="1" t="s">
        <v>2180</v>
      </c>
      <c r="I244" s="1">
        <v>78</v>
      </c>
      <c r="J244" s="1">
        <v>12</v>
      </c>
      <c r="K244" s="1">
        <v>3</v>
      </c>
      <c r="L244" s="1">
        <v>9</v>
      </c>
      <c r="M244" s="1" t="s">
        <v>1000</v>
      </c>
      <c r="N244" s="1" t="s">
        <v>1001</v>
      </c>
      <c r="O244" s="1" t="s">
        <v>1002</v>
      </c>
      <c r="P244" s="1" t="s">
        <v>1003</v>
      </c>
      <c r="Q244" s="1" t="s">
        <v>39</v>
      </c>
      <c r="R244" s="1">
        <v>12</v>
      </c>
      <c r="S244" s="1">
        <v>1</v>
      </c>
      <c r="T244" s="1" t="s">
        <v>2188</v>
      </c>
      <c r="U244" s="1" t="str">
        <f>HYPERLINK("http://dx.doi.org/10.1038/s41598-022-18225-5","http://dx.doi.org/10.1038/s41598-022-18225-5")</f>
        <v>http://dx.doi.org/10.1038/s41598-022-18225-5</v>
      </c>
      <c r="V244" s="1">
        <v>20</v>
      </c>
      <c r="W244" s="1" t="s">
        <v>108</v>
      </c>
      <c r="X244" s="1" t="s">
        <v>42</v>
      </c>
      <c r="Y244" s="1" t="s">
        <v>109</v>
      </c>
      <c r="Z244" s="1">
        <v>35995829</v>
      </c>
      <c r="AA244" s="1" t="s">
        <v>110</v>
      </c>
    </row>
    <row r="245" spans="1:27" s="1" customFormat="1" ht="18.5" x14ac:dyDescent="0.45">
      <c r="A245" s="1" t="s">
        <v>2189</v>
      </c>
      <c r="B245" s="1" t="s">
        <v>2190</v>
      </c>
      <c r="C245" s="1" t="s">
        <v>2191</v>
      </c>
      <c r="D245" s="1" t="s">
        <v>30</v>
      </c>
      <c r="E245" s="3">
        <v>2022</v>
      </c>
      <c r="F245" s="1" t="s">
        <v>2192</v>
      </c>
      <c r="G245" s="1" t="s">
        <v>2193</v>
      </c>
      <c r="H245" s="1" t="s">
        <v>2194</v>
      </c>
      <c r="I245" s="1">
        <v>39</v>
      </c>
      <c r="J245" s="1">
        <v>9</v>
      </c>
      <c r="K245" s="1">
        <v>0</v>
      </c>
      <c r="L245" s="1">
        <v>2</v>
      </c>
      <c r="M245" s="1" t="s">
        <v>63</v>
      </c>
      <c r="N245" s="1" t="s">
        <v>64</v>
      </c>
      <c r="O245" s="1" t="s">
        <v>65</v>
      </c>
      <c r="P245" s="1" t="s">
        <v>39</v>
      </c>
      <c r="Q245" s="1" t="s">
        <v>2195</v>
      </c>
      <c r="R245" s="1">
        <v>7</v>
      </c>
      <c r="S245" s="1" t="s">
        <v>39</v>
      </c>
      <c r="T245" s="1" t="s">
        <v>2196</v>
      </c>
      <c r="U245" s="1" t="str">
        <f>HYPERLINK("http://dx.doi.org/10.1016/j.tfp.2021.100183","http://dx.doi.org/10.1016/j.tfp.2021.100183")</f>
        <v>http://dx.doi.org/10.1016/j.tfp.2021.100183</v>
      </c>
      <c r="V245" s="1">
        <v>10</v>
      </c>
      <c r="W245" s="1" t="s">
        <v>2197</v>
      </c>
      <c r="X245" s="1" t="s">
        <v>130</v>
      </c>
      <c r="Y245" s="1" t="s">
        <v>2197</v>
      </c>
      <c r="Z245" s="1" t="s">
        <v>39</v>
      </c>
      <c r="AA245" s="1" t="s">
        <v>97</v>
      </c>
    </row>
    <row r="246" spans="1:27" s="1" customFormat="1" ht="18.5" x14ac:dyDescent="0.45">
      <c r="A246" s="1" t="s">
        <v>2198</v>
      </c>
      <c r="B246" s="1" t="s">
        <v>2199</v>
      </c>
      <c r="C246" s="1" t="s">
        <v>996</v>
      </c>
      <c r="D246" s="1" t="s">
        <v>30</v>
      </c>
      <c r="E246" s="3">
        <v>2022</v>
      </c>
      <c r="F246" s="1" t="s">
        <v>2200</v>
      </c>
      <c r="G246" s="1" t="s">
        <v>2201</v>
      </c>
      <c r="H246" s="1" t="s">
        <v>2202</v>
      </c>
      <c r="I246" s="1">
        <v>31</v>
      </c>
      <c r="J246" s="1">
        <v>7</v>
      </c>
      <c r="K246" s="1">
        <v>1</v>
      </c>
      <c r="L246" s="1">
        <v>10</v>
      </c>
      <c r="M246" s="1" t="s">
        <v>1000</v>
      </c>
      <c r="N246" s="1" t="s">
        <v>1001</v>
      </c>
      <c r="O246" s="1" t="s">
        <v>1002</v>
      </c>
      <c r="P246" s="1" t="s">
        <v>1003</v>
      </c>
      <c r="Q246" s="1" t="s">
        <v>39</v>
      </c>
      <c r="R246" s="1">
        <v>12</v>
      </c>
      <c r="S246" s="1">
        <v>1</v>
      </c>
      <c r="T246" s="1" t="s">
        <v>2203</v>
      </c>
      <c r="U246" s="1" t="str">
        <f>HYPERLINK("http://dx.doi.org/10.1038/s41598-021-04399-x","http://dx.doi.org/10.1038/s41598-021-04399-x")</f>
        <v>http://dx.doi.org/10.1038/s41598-021-04399-x</v>
      </c>
      <c r="V246" s="1">
        <v>11</v>
      </c>
      <c r="W246" s="1" t="s">
        <v>108</v>
      </c>
      <c r="X246" s="1" t="s">
        <v>42</v>
      </c>
      <c r="Y246" s="1" t="s">
        <v>109</v>
      </c>
      <c r="Z246" s="1">
        <v>35022476</v>
      </c>
      <c r="AA246" s="1" t="s">
        <v>110</v>
      </c>
    </row>
    <row r="247" spans="1:27" s="1" customFormat="1" ht="18.5" x14ac:dyDescent="0.45">
      <c r="A247" s="1" t="s">
        <v>2204</v>
      </c>
      <c r="B247" s="1" t="s">
        <v>2205</v>
      </c>
      <c r="C247" s="1" t="s">
        <v>2206</v>
      </c>
      <c r="D247" s="1" t="s">
        <v>30</v>
      </c>
      <c r="E247" s="3">
        <v>2022</v>
      </c>
      <c r="F247" s="1" t="s">
        <v>2207</v>
      </c>
      <c r="G247" s="1" t="s">
        <v>2208</v>
      </c>
      <c r="H247" s="1" t="s">
        <v>2209</v>
      </c>
      <c r="I247" s="1">
        <v>75</v>
      </c>
      <c r="J247" s="1">
        <v>9</v>
      </c>
      <c r="K247" s="1">
        <v>1</v>
      </c>
      <c r="L247" s="1">
        <v>16</v>
      </c>
      <c r="M247" s="1" t="s">
        <v>330</v>
      </c>
      <c r="N247" s="1" t="s">
        <v>331</v>
      </c>
      <c r="O247" s="1" t="s">
        <v>332</v>
      </c>
      <c r="P247" s="1" t="s">
        <v>2210</v>
      </c>
      <c r="Q247" s="1" t="s">
        <v>2211</v>
      </c>
      <c r="R247" s="1">
        <v>62</v>
      </c>
      <c r="S247" s="1">
        <v>6</v>
      </c>
      <c r="T247" s="1" t="s">
        <v>2212</v>
      </c>
      <c r="U247" s="1" t="str">
        <f>HYPERLINK("http://dx.doi.org/10.1021/acs.jcim.1c01280","http://dx.doi.org/10.1021/acs.jcim.1c01280")</f>
        <v>http://dx.doi.org/10.1021/acs.jcim.1c01280</v>
      </c>
      <c r="V247" s="1">
        <v>21</v>
      </c>
      <c r="W247" s="1" t="s">
        <v>2213</v>
      </c>
      <c r="X247" s="1" t="s">
        <v>42</v>
      </c>
      <c r="Y247" s="1" t="s">
        <v>2214</v>
      </c>
      <c r="Z247" s="1">
        <v>35253430</v>
      </c>
      <c r="AA247" s="1" t="s">
        <v>39</v>
      </c>
    </row>
    <row r="248" spans="1:27" s="1" customFormat="1" ht="18.5" x14ac:dyDescent="0.45">
      <c r="A248" s="1" t="s">
        <v>2215</v>
      </c>
      <c r="B248" s="1" t="s">
        <v>2216</v>
      </c>
      <c r="C248" s="1" t="s">
        <v>2025</v>
      </c>
      <c r="D248" s="1" t="s">
        <v>30</v>
      </c>
      <c r="E248" s="3">
        <v>2022</v>
      </c>
      <c r="F248" s="1" t="s">
        <v>2217</v>
      </c>
      <c r="G248" s="1" t="s">
        <v>2218</v>
      </c>
      <c r="H248" s="1" t="s">
        <v>2219</v>
      </c>
      <c r="I248" s="1">
        <v>117</v>
      </c>
      <c r="J248" s="1">
        <v>28</v>
      </c>
      <c r="K248" s="1">
        <v>3</v>
      </c>
      <c r="L248" s="1">
        <v>22</v>
      </c>
      <c r="M248" s="1" t="s">
        <v>2029</v>
      </c>
      <c r="N248" s="1" t="s">
        <v>2030</v>
      </c>
      <c r="O248" s="1" t="s">
        <v>2031</v>
      </c>
      <c r="P248" s="1" t="s">
        <v>2032</v>
      </c>
      <c r="Q248" s="1" t="s">
        <v>2033</v>
      </c>
      <c r="R248" s="1">
        <v>150</v>
      </c>
      <c r="S248" s="1" t="s">
        <v>2220</v>
      </c>
      <c r="T248" s="1" t="s">
        <v>2221</v>
      </c>
      <c r="U248" s="1" t="str">
        <f>HYPERLINK("http://dx.doi.org/10.1007/s00704-022-04180-8","http://dx.doi.org/10.1007/s00704-022-04180-8")</f>
        <v>http://dx.doi.org/10.1007/s00704-022-04180-8</v>
      </c>
      <c r="V248" s="1">
        <v>23</v>
      </c>
      <c r="W248" s="1" t="s">
        <v>1623</v>
      </c>
      <c r="X248" s="1" t="s">
        <v>42</v>
      </c>
      <c r="Y248" s="1" t="s">
        <v>1623</v>
      </c>
      <c r="Z248" s="1" t="s">
        <v>39</v>
      </c>
      <c r="AA248" s="1" t="s">
        <v>39</v>
      </c>
    </row>
    <row r="249" spans="1:27" s="1" customFormat="1" ht="18.5" x14ac:dyDescent="0.45">
      <c r="A249" s="1" t="s">
        <v>2222</v>
      </c>
      <c r="B249" s="1" t="s">
        <v>2223</v>
      </c>
      <c r="C249" s="1" t="s">
        <v>2224</v>
      </c>
      <c r="D249" s="1" t="s">
        <v>30</v>
      </c>
      <c r="E249" s="3">
        <v>2022</v>
      </c>
      <c r="F249" s="1" t="s">
        <v>2225</v>
      </c>
      <c r="G249" s="1" t="s">
        <v>2226</v>
      </c>
      <c r="H249" s="1" t="s">
        <v>2227</v>
      </c>
      <c r="I249" s="1">
        <v>70</v>
      </c>
      <c r="J249" s="1">
        <v>16</v>
      </c>
      <c r="K249" s="1">
        <v>6</v>
      </c>
      <c r="L249" s="1">
        <v>28</v>
      </c>
      <c r="M249" s="1" t="s">
        <v>192</v>
      </c>
      <c r="N249" s="1" t="s">
        <v>193</v>
      </c>
      <c r="O249" s="1" t="s">
        <v>1069</v>
      </c>
      <c r="P249" s="1" t="s">
        <v>39</v>
      </c>
      <c r="Q249" s="1" t="s">
        <v>2228</v>
      </c>
      <c r="R249" s="1">
        <v>12</v>
      </c>
      <c r="S249" s="1">
        <v>9</v>
      </c>
      <c r="T249" s="1" t="s">
        <v>2229</v>
      </c>
      <c r="U249" s="1" t="str">
        <f>HYPERLINK("http://dx.doi.org/10.3390/agronomy12092129","http://dx.doi.org/10.3390/agronomy12092129")</f>
        <v>http://dx.doi.org/10.3390/agronomy12092129</v>
      </c>
      <c r="V249" s="1">
        <v>26</v>
      </c>
      <c r="W249" s="1" t="s">
        <v>2230</v>
      </c>
      <c r="X249" s="1" t="s">
        <v>42</v>
      </c>
      <c r="Y249" s="1" t="s">
        <v>2231</v>
      </c>
      <c r="Z249" s="1" t="s">
        <v>39</v>
      </c>
      <c r="AA249" s="1" t="s">
        <v>911</v>
      </c>
    </row>
    <row r="250" spans="1:27" s="1" customFormat="1" ht="18.5" x14ac:dyDescent="0.45">
      <c r="A250" s="1" t="s">
        <v>2232</v>
      </c>
      <c r="B250" s="1" t="s">
        <v>2233</v>
      </c>
      <c r="C250" s="1" t="s">
        <v>2234</v>
      </c>
      <c r="D250" s="1" t="s">
        <v>30</v>
      </c>
      <c r="E250" s="3">
        <v>2022</v>
      </c>
      <c r="F250" s="1" t="s">
        <v>2235</v>
      </c>
      <c r="G250" s="1" t="s">
        <v>2236</v>
      </c>
      <c r="H250" s="1" t="s">
        <v>2237</v>
      </c>
      <c r="I250" s="1">
        <v>81</v>
      </c>
      <c r="J250" s="1">
        <v>16</v>
      </c>
      <c r="K250" s="1">
        <v>2</v>
      </c>
      <c r="L250" s="1">
        <v>35</v>
      </c>
      <c r="M250" s="1" t="s">
        <v>89</v>
      </c>
      <c r="N250" s="1" t="s">
        <v>90</v>
      </c>
      <c r="O250" s="1" t="s">
        <v>91</v>
      </c>
      <c r="P250" s="1" t="s">
        <v>2238</v>
      </c>
      <c r="Q250" s="1" t="s">
        <v>2239</v>
      </c>
      <c r="R250" s="1">
        <v>210</v>
      </c>
      <c r="S250" s="1" t="s">
        <v>39</v>
      </c>
      <c r="T250" s="1" t="s">
        <v>2240</v>
      </c>
      <c r="U250" s="1" t="str">
        <f>HYPERLINK("http://dx.doi.org/10.1016/j.envres.2022.112818","http://dx.doi.org/10.1016/j.envres.2022.112818")</f>
        <v>http://dx.doi.org/10.1016/j.envres.2022.112818</v>
      </c>
      <c r="V250" s="1">
        <v>18</v>
      </c>
      <c r="W250" s="1" t="s">
        <v>2241</v>
      </c>
      <c r="X250" s="1" t="s">
        <v>42</v>
      </c>
      <c r="Y250" s="1" t="s">
        <v>2242</v>
      </c>
      <c r="Z250" s="1">
        <v>35104482</v>
      </c>
      <c r="AA250" s="1" t="s">
        <v>2243</v>
      </c>
    </row>
    <row r="251" spans="1:27" s="1" customFormat="1" ht="18.5" x14ac:dyDescent="0.45">
      <c r="A251" s="1" t="s">
        <v>2244</v>
      </c>
      <c r="B251" s="1" t="s">
        <v>2245</v>
      </c>
      <c r="C251" s="1" t="s">
        <v>2224</v>
      </c>
      <c r="D251" s="1" t="s">
        <v>30</v>
      </c>
      <c r="E251" s="3">
        <v>2022</v>
      </c>
      <c r="F251" s="1" t="s">
        <v>2246</v>
      </c>
      <c r="G251" s="1" t="s">
        <v>2247</v>
      </c>
      <c r="H251" s="1" t="s">
        <v>2248</v>
      </c>
      <c r="I251" s="1">
        <v>60</v>
      </c>
      <c r="J251" s="1">
        <v>5</v>
      </c>
      <c r="K251" s="1">
        <v>1</v>
      </c>
      <c r="L251" s="1">
        <v>5</v>
      </c>
      <c r="M251" s="1" t="s">
        <v>192</v>
      </c>
      <c r="N251" s="1" t="s">
        <v>193</v>
      </c>
      <c r="O251" s="1" t="s">
        <v>1069</v>
      </c>
      <c r="P251" s="1" t="s">
        <v>39</v>
      </c>
      <c r="Q251" s="1" t="s">
        <v>2228</v>
      </c>
      <c r="R251" s="1">
        <v>12</v>
      </c>
      <c r="S251" s="1">
        <v>6</v>
      </c>
      <c r="T251" s="1" t="s">
        <v>2249</v>
      </c>
      <c r="U251" s="1" t="str">
        <f>HYPERLINK("http://dx.doi.org/10.3390/agronomy12061268","http://dx.doi.org/10.3390/agronomy12061268")</f>
        <v>http://dx.doi.org/10.3390/agronomy12061268</v>
      </c>
      <c r="V251" s="1">
        <v>23</v>
      </c>
      <c r="W251" s="1" t="s">
        <v>2230</v>
      </c>
      <c r="X251" s="1" t="s">
        <v>42</v>
      </c>
      <c r="Y251" s="1" t="s">
        <v>2231</v>
      </c>
      <c r="Z251" s="1" t="s">
        <v>39</v>
      </c>
      <c r="AA251" s="1" t="s">
        <v>97</v>
      </c>
    </row>
    <row r="252" spans="1:27" s="1" customFormat="1" ht="18.5" x14ac:dyDescent="0.45">
      <c r="A252" s="1" t="s">
        <v>2250</v>
      </c>
      <c r="B252" s="1" t="s">
        <v>2251</v>
      </c>
      <c r="C252" s="1" t="s">
        <v>2252</v>
      </c>
      <c r="D252" s="1" t="s">
        <v>401</v>
      </c>
      <c r="E252" s="3">
        <v>2022</v>
      </c>
      <c r="F252" s="1" t="s">
        <v>2253</v>
      </c>
      <c r="G252" s="1" t="s">
        <v>2254</v>
      </c>
      <c r="H252" s="1" t="s">
        <v>2255</v>
      </c>
      <c r="I252" s="1">
        <v>110</v>
      </c>
      <c r="J252" s="1">
        <v>5</v>
      </c>
      <c r="K252" s="1">
        <v>1</v>
      </c>
      <c r="L252" s="1">
        <v>11</v>
      </c>
      <c r="M252" s="1" t="s">
        <v>567</v>
      </c>
      <c r="N252" s="1" t="s">
        <v>405</v>
      </c>
      <c r="O252" s="1" t="s">
        <v>568</v>
      </c>
      <c r="P252" s="1" t="s">
        <v>2256</v>
      </c>
      <c r="Q252" s="1" t="s">
        <v>2257</v>
      </c>
      <c r="R252" s="1">
        <v>2022</v>
      </c>
      <c r="S252" s="1" t="s">
        <v>39</v>
      </c>
      <c r="T252" s="1" t="s">
        <v>2258</v>
      </c>
      <c r="U252" s="1" t="str">
        <f>HYPERLINK("http://dx.doi.org/10.1155/2022/1066350","http://dx.doi.org/10.1155/2022/1066350")</f>
        <v>http://dx.doi.org/10.1155/2022/1066350</v>
      </c>
      <c r="V252" s="1">
        <v>17</v>
      </c>
      <c r="W252" s="1" t="s">
        <v>2259</v>
      </c>
      <c r="X252" s="1" t="s">
        <v>362</v>
      </c>
      <c r="Y252" s="1" t="s">
        <v>2259</v>
      </c>
      <c r="Z252" s="1">
        <v>36246469</v>
      </c>
      <c r="AA252" s="1" t="s">
        <v>2260</v>
      </c>
    </row>
    <row r="253" spans="1:27" s="1" customFormat="1" ht="18.5" x14ac:dyDescent="0.45">
      <c r="A253" s="1" t="s">
        <v>2261</v>
      </c>
      <c r="B253" s="1" t="s">
        <v>2262</v>
      </c>
      <c r="C253" s="1" t="s">
        <v>2263</v>
      </c>
      <c r="D253" s="1" t="s">
        <v>30</v>
      </c>
      <c r="E253" s="3">
        <v>2022</v>
      </c>
      <c r="F253" s="1" t="s">
        <v>2264</v>
      </c>
      <c r="G253" s="1" t="s">
        <v>2265</v>
      </c>
      <c r="H253" s="1" t="s">
        <v>2266</v>
      </c>
      <c r="I253" s="1">
        <v>89</v>
      </c>
      <c r="J253" s="1">
        <v>4</v>
      </c>
      <c r="K253" s="1">
        <v>1</v>
      </c>
      <c r="L253" s="1">
        <v>11</v>
      </c>
      <c r="M253" s="1" t="s">
        <v>2267</v>
      </c>
      <c r="N253" s="1" t="s">
        <v>651</v>
      </c>
      <c r="O253" s="1" t="s">
        <v>2268</v>
      </c>
      <c r="P253" s="1" t="s">
        <v>39</v>
      </c>
      <c r="Q253" s="1" t="s">
        <v>2269</v>
      </c>
      <c r="R253" s="1">
        <v>25</v>
      </c>
      <c r="S253" s="1">
        <v>9</v>
      </c>
      <c r="T253" s="1" t="s">
        <v>2270</v>
      </c>
      <c r="U253" s="1" t="str">
        <f>HYPERLINK("http://dx.doi.org/10.1016/j.isci.2022.105021","http://dx.doi.org/10.1016/j.isci.2022.105021")</f>
        <v>http://dx.doi.org/10.1016/j.isci.2022.105021</v>
      </c>
      <c r="V253" s="1">
        <v>25</v>
      </c>
      <c r="W253" s="1" t="s">
        <v>108</v>
      </c>
      <c r="X253" s="1" t="s">
        <v>42</v>
      </c>
      <c r="Y253" s="1" t="s">
        <v>109</v>
      </c>
      <c r="Z253" s="1">
        <v>36111254</v>
      </c>
      <c r="AA253" s="1" t="s">
        <v>175</v>
      </c>
    </row>
  </sheetData>
  <sheetProtection algorithmName="SHA-512" hashValue="ukOGLvyCtW1HIL/2kCrwUK9SnwgU9BcQpj5KCwibim7+JjRnVY29n/WT3+n88MMa/7e5UvyN0r5myD7GS5xJpw==" saltValue="31RJld8YndcUTswwZVaSOg==" spinCount="100000" sheet="1" objects="1" scenarios="1" formatCells="0" formatColumns="0" sort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System Analyst</cp:lastModifiedBy>
  <dcterms:created xsi:type="dcterms:W3CDTF">2025-03-06T18:07:16Z</dcterms:created>
  <dcterms:modified xsi:type="dcterms:W3CDTF">2025-03-10T05:45:42Z</dcterms:modified>
</cp:coreProperties>
</file>