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stem Analyst\Downloads\requesttouploadtheattachedpublication\"/>
    </mc:Choice>
  </mc:AlternateContent>
  <bookViews>
    <workbookView xWindow="0" yWindow="0" windowWidth="19160" windowHeight="6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05" i="1" l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1" i="1"/>
  <c r="U160" i="1"/>
  <c r="U159" i="1"/>
  <c r="U158" i="1"/>
  <c r="U157" i="1"/>
  <c r="U156" i="1"/>
  <c r="U155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3" i="1"/>
  <c r="U72" i="1"/>
  <c r="U71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5" i="1"/>
  <c r="U44" i="1"/>
  <c r="U43" i="1"/>
  <c r="U42" i="1"/>
  <c r="U41" i="1"/>
  <c r="U40" i="1"/>
  <c r="U39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0" i="1"/>
  <c r="U19" i="1"/>
  <c r="U18" i="1"/>
  <c r="U16" i="1"/>
  <c r="U15" i="1"/>
  <c r="U14" i="1"/>
  <c r="U13" i="1"/>
  <c r="U12" i="1"/>
  <c r="U11" i="1"/>
  <c r="U10" i="1"/>
  <c r="U9" i="1"/>
  <c r="U7" i="1"/>
  <c r="U6" i="1"/>
  <c r="U5" i="1"/>
  <c r="U4" i="1"/>
  <c r="U3" i="1"/>
  <c r="U2" i="1"/>
</calcChain>
</file>

<file path=xl/sharedStrings.xml><?xml version="1.0" encoding="utf-8"?>
<sst xmlns="http://schemas.openxmlformats.org/spreadsheetml/2006/main" count="5582" uniqueCount="2642">
  <si>
    <t>Author Full Names</t>
  </si>
  <si>
    <t>Article Title</t>
  </si>
  <si>
    <t>Source Title</t>
  </si>
  <si>
    <t>Document Type</t>
  </si>
  <si>
    <t>Publication Year</t>
  </si>
  <si>
    <t>Addresses</t>
  </si>
  <si>
    <t>Affiliations</t>
  </si>
  <si>
    <t>Reprint Addresses</t>
  </si>
  <si>
    <t>Cited Reference Count</t>
  </si>
  <si>
    <t>Times Cited</t>
  </si>
  <si>
    <t>180 Day Usage Count</t>
  </si>
  <si>
    <t>Since 2013 Usage Count</t>
  </si>
  <si>
    <t>Publisher</t>
  </si>
  <si>
    <t>Publisher City</t>
  </si>
  <si>
    <t>Publisher Address</t>
  </si>
  <si>
    <t>ISSN</t>
  </si>
  <si>
    <t>eISSN</t>
  </si>
  <si>
    <t>Volume</t>
  </si>
  <si>
    <t>Issue</t>
  </si>
  <si>
    <t>DOI</t>
  </si>
  <si>
    <t>DOI Link</t>
  </si>
  <si>
    <t>Number of Pages</t>
  </si>
  <si>
    <t>WoS Categories</t>
  </si>
  <si>
    <t>Web of Science Index</t>
  </si>
  <si>
    <t>Research Areas</t>
  </si>
  <si>
    <t>Pubmed Id</t>
  </si>
  <si>
    <t>Open Access Designations</t>
  </si>
  <si>
    <t>Bhattacharya, Anushree; Pal, Madhumangal</t>
  </si>
  <si>
    <t>A Fuzzy Graph Theory Approach to the Facility Location Problem: A Case Study in the Indian Banking System</t>
  </si>
  <si>
    <t>MATHEMATICS</t>
  </si>
  <si>
    <t>Article</t>
  </si>
  <si>
    <t>[Bhattacharya, Anushree; Pal, Madhumangal] Vidyasagar Univ, Dept Appl Math Oceanol &amp; Comp Programming, Midnapore 721102, India</t>
  </si>
  <si>
    <t>Vidyasagar University</t>
  </si>
  <si>
    <t>Pal, M (corresponding author), Vidyasagar Univ, Dept Appl Math Oceanol &amp; Comp Programming, Midnapore 721102, India.</t>
  </si>
  <si>
    <t>MDPI</t>
  </si>
  <si>
    <t>BASEL</t>
  </si>
  <si>
    <t>ST ALBAN-ANLAGE 66, CH-4052 BASEL, SWITZERLAND</t>
  </si>
  <si>
    <t/>
  </si>
  <si>
    <t>2227-7390</t>
  </si>
  <si>
    <t>10.3390/math11132992</t>
  </si>
  <si>
    <t>Mathematics</t>
  </si>
  <si>
    <t>Science Citation Index Expanded (SCI-EXPANDED)</t>
  </si>
  <si>
    <t>gold</t>
  </si>
  <si>
    <t>Maity, Abhijit</t>
  </si>
  <si>
    <t>The Murderer, the Monarch and the Fakir: A New Investigation of Mahatma Gandhi's Assassination</t>
  </si>
  <si>
    <t>SOUTH ASIAN HISTORY AND CULTURE</t>
  </si>
  <si>
    <t>Book Review</t>
  </si>
  <si>
    <t>[Maity, Abhijit] Vidyasagar Univ, Mahishadal Girls Coll, Midnapore, W Bengal, India</t>
  </si>
  <si>
    <t>Maity, A (corresponding author), Vidyasagar Univ, Mahishadal Girls Coll, Midnapore, W Bengal, India.</t>
  </si>
  <si>
    <t>ROUTLEDGE JOURNALS, TAYLOR &amp; FRANCIS LTD</t>
  </si>
  <si>
    <t>ABINGDON</t>
  </si>
  <si>
    <t>2-4 PARK SQUARE, MILTON PARK, ABINGDON OX14 4RN, OXON, ENGLAND</t>
  </si>
  <si>
    <t>1947-2498</t>
  </si>
  <si>
    <t>1947-2501</t>
  </si>
  <si>
    <t>10.1080/19472498.2023.2164983</t>
  </si>
  <si>
    <t>Asian Studies</t>
  </si>
  <si>
    <t>Emerging Sources Citation Index (ESCI)</t>
  </si>
  <si>
    <t>Mondal, Arijit; Giri, Binoy Krishna; Roy, Sankar Kumar</t>
  </si>
  <si>
    <t>An integrated sustainable bio-fuel and bio-energy supply chain: A novel approach based on DEMATEL and fuzzy-random robust flexible programming with Me measure</t>
  </si>
  <si>
    <t>APPLIED ENERGY</t>
  </si>
  <si>
    <t>[Mondal, Arijit; Giri, Binoy Krishna; Roy, Sankar Kumar] Vidyasagar Univ, Dept Appl Math Oceanol &amp; Comp Programming, Midnapore 721102, W Bengal, India</t>
  </si>
  <si>
    <t>Roy, SK (corresponding author), Vidyasagar Univ, Dept Appl Math Oceanol &amp; Comp Programming, Midnapore 721102, W Bengal, India.</t>
  </si>
  <si>
    <t>ELSEVIER SCI LTD</t>
  </si>
  <si>
    <t>London</t>
  </si>
  <si>
    <t>125 London Wall, London, ENGLAND</t>
  </si>
  <si>
    <t>0306-2619</t>
  </si>
  <si>
    <t>1872-9118</t>
  </si>
  <si>
    <t>10.1016/j.apenergy.2023.121225</t>
  </si>
  <si>
    <t>Energy &amp; Fuels; Engineering, Chemical</t>
  </si>
  <si>
    <t>Energy &amp; Fuels; Engineering</t>
  </si>
  <si>
    <t>Mahato, Nirmal Kumar</t>
  </si>
  <si>
    <t>Revisiting the traditional medicine of the tribals in the Jungle Mahals, 1947-2000</t>
  </si>
  <si>
    <t>INDIAN JOURNAL OF HISTORY OF SCIENCE</t>
  </si>
  <si>
    <t>[Mahato, Nirmal Kumar] Vidyasagar Univ, Ctr Environm Studies, Midnapore, WB, India</t>
  </si>
  <si>
    <t>Mahato, NK (corresponding author), Vidyasagar Univ, Ctr Environm Studies, Midnapore, WB, India.</t>
  </si>
  <si>
    <t>INDIAN NATL SCIENCE ACAD</t>
  </si>
  <si>
    <t>NEW DELHI</t>
  </si>
  <si>
    <t>BAHADUR SHAH ZAFAR MARG, NEW DELHI, 110 002, INDIA</t>
  </si>
  <si>
    <t>0019-5235</t>
  </si>
  <si>
    <t>2454-9991</t>
  </si>
  <si>
    <t>10.1007/s43539-023-00086-0</t>
  </si>
  <si>
    <t>History &amp; Philosophy Of Science</t>
  </si>
  <si>
    <t>History &amp; Philosophy of Science</t>
  </si>
  <si>
    <t>Saha, Mritunjoy; Giri, Raghu Nandan</t>
  </si>
  <si>
    <t>Consumers' purchasing decisions of a dual-channel supply chain system under return and warranty policies</t>
  </si>
  <si>
    <t>INTERNATIONAL JOURNAL OF SYSTEMS SCIENCE-OPERATIONS &amp; LOGISTICS</t>
  </si>
  <si>
    <t>[Saha, Mritunjoy; Giri, Raghu Nandan] Vidyasagar Univ, Dept Appl Math Oceanol &amp; Comp Programming, Midnapore, India; [Giri, Raghu Nandan] Vidyasagar Univ, Dept Appl Math Oceanol &amp; Comp Programming, Midnapore 721102, India</t>
  </si>
  <si>
    <t>Vidyasagar University; Vidyasagar University</t>
  </si>
  <si>
    <t>Giri, RN (corresponding author), Vidyasagar Univ, Dept Appl Math Oceanol &amp; Comp Programming, Midnapore 721102, India.</t>
  </si>
  <si>
    <t>TAYLOR &amp; FRANCIS LTD</t>
  </si>
  <si>
    <t>2-4 PARK SQUARE, MILTON PARK, ABINGDON OR14 4RN, OXON, ENGLAND</t>
  </si>
  <si>
    <t>2330-2674</t>
  </si>
  <si>
    <t>2330-2682</t>
  </si>
  <si>
    <t>10.1080/23302674.2023.2173990</t>
  </si>
  <si>
    <t>Engineering, Industrial; Operations Research &amp; Management Science</t>
  </si>
  <si>
    <t>Engineering; Operations Research &amp; Management Science</t>
  </si>
  <si>
    <t>Maity, Shrabanti</t>
  </si>
  <si>
    <t>Self help groups, microfinance, financial inclusion and social exclusion: Insight from Assam</t>
  </si>
  <si>
    <t>HELIYON</t>
  </si>
  <si>
    <t>[Maity, Shrabanti] Vidyasagar Univ, Dept Econ, Midnapore, West Bengal, India</t>
  </si>
  <si>
    <t>Maity, S (corresponding author), Vidyasagar Univ, Dept Econ, Midnapore, West Bengal, India.</t>
  </si>
  <si>
    <t>CELL PRESS</t>
  </si>
  <si>
    <t>CAMBRIDGE</t>
  </si>
  <si>
    <t>50 HAMPSHIRE ST, FLOOR 5, CAMBRIDGE, MA 02139 USA</t>
  </si>
  <si>
    <t>2405-8440</t>
  </si>
  <si>
    <t>10.1016/j.heliyon.2023.e16477</t>
  </si>
  <si>
    <t>Multidisciplinary Sciences</t>
  </si>
  <si>
    <t>Science &amp; Technology - Other Topics</t>
  </si>
  <si>
    <t>Green Published, gold</t>
  </si>
  <si>
    <t>Dogra, S.; Pal, M.</t>
  </si>
  <si>
    <t>TRANSLATION AND SCALAR MULTIPLICATION ON PICTURE FUZZY IDEAL OF A PS ALGEBRA</t>
  </si>
  <si>
    <t>TWMS JOURNAL OF APPLIED AND ENGINEERING MATHEMATICS</t>
  </si>
  <si>
    <t>[Dogra, S.; Pal, M.] Vidyasagar Univ, Dept Appl Math Oceanol &amp; Comp Programming, Midnapore 721102, India</t>
  </si>
  <si>
    <t>TURKIC WORLD MATHEMATICAL SOC</t>
  </si>
  <si>
    <t>BAKU</t>
  </si>
  <si>
    <t>Z KHALILOV STR, 23, BAKU, AZ 1148, AZERBAIJAN</t>
  </si>
  <si>
    <t>2146-1147</t>
  </si>
  <si>
    <t>Mathematics, Applied</t>
  </si>
  <si>
    <t>Panja, Subrata; Mondal, Shyamal Kumar</t>
  </si>
  <si>
    <t>Integrating online and offline business of a retailer: A customer utility based inventory model</t>
  </si>
  <si>
    <t>COMPUTERS &amp; INDUSTRIAL ENGINEERING</t>
  </si>
  <si>
    <t>[Panja, Subrata; Mondal, Shyamal Kumar] Vidyasagar Univ, Dept Appl Math Oceanol &amp; Comp Programming, Midnapore 721102, West Bengal, India</t>
  </si>
  <si>
    <t>Mondal, SK (corresponding author), Vidyasagar Univ, Dept Appl Math Oceanol &amp; Comp Programming, Midnapore 721102, West Bengal, India.</t>
  </si>
  <si>
    <t>PERGAMON-ELSEVIER SCIENCE LTD</t>
  </si>
  <si>
    <t>OXFORD</t>
  </si>
  <si>
    <t>THE BOULEVARD, LANGFORD LANE, KIDLINGTON, OXFORD OX5 1GB, ENGLAND</t>
  </si>
  <si>
    <t>0360-8352</t>
  </si>
  <si>
    <t>1879-0550</t>
  </si>
  <si>
    <t>10.1016/j.cie.2022.108888</t>
  </si>
  <si>
    <t>Computer Science, Interdisciplinary Applications; Engineering, Industrial</t>
  </si>
  <si>
    <t>Computer Science; Engineering</t>
  </si>
  <si>
    <t>Santra, Hiran Kanti; Banerjee, Debdulal</t>
  </si>
  <si>
    <t>Antifungal activity of volatile and non-volatile metabolites of endophytes of Chloranthus elatior Sw.</t>
  </si>
  <si>
    <t>FRONTIERS IN PLANT SCIENCE</t>
  </si>
  <si>
    <t>[Santra, Hiran Kanti; Banerjee, Debdulal] Vidyasagar Univ, Dept Bot &amp; Forestry, Microbiol &amp; Microbial Biotechnol Lab, Midnapore, India; [Banerjee, Debdulal] Vidyasagar Univ, Ctr Life Sci, Midnapore, India</t>
  </si>
  <si>
    <t>Banerjee, D (corresponding author), Vidyasagar Univ, Dept Bot &amp; Forestry, Microbiol &amp; Microbial Biotechnol Lab, Midnapore, India.;Banerjee, D (corresponding author), Vidyasagar Univ, Ctr Life Sci, Midnapore, India.</t>
  </si>
  <si>
    <t>FRONTIERS MEDIA SA</t>
  </si>
  <si>
    <t>LAUSANNE</t>
  </si>
  <si>
    <t>AVENUE DU TRIBUNAL FEDERAL 34, LAUSANNE, CH-1015, SWITZERLAND</t>
  </si>
  <si>
    <t>1664-462X</t>
  </si>
  <si>
    <t>10.3389/fpls.2023.1156323</t>
  </si>
  <si>
    <t>Plant Sciences</t>
  </si>
  <si>
    <t>gold, Green Published</t>
  </si>
  <si>
    <t>Das, Ramesh Chandra; Hussain, Imran</t>
  </si>
  <si>
    <t>Relationships between Military Spending and Green Capital Formation: Complementary or Substitutes?</t>
  </si>
  <si>
    <t>SOCIAL SCIENCES-BASEL</t>
  </si>
  <si>
    <t>[Das, Ramesh Chandra; Hussain, Imran] Vidyasagar Univ, Dept Econ, Midnapore 721102, India</t>
  </si>
  <si>
    <t>Das, RC (corresponding author), Vidyasagar Univ, Dept Econ, Midnapore 721102, India.</t>
  </si>
  <si>
    <t>2076-0760</t>
  </si>
  <si>
    <t>10.3390/socsci12100571</t>
  </si>
  <si>
    <t>Social Sciences, Interdisciplinary</t>
  </si>
  <si>
    <t>Social Sciences - Other Topics</t>
  </si>
  <si>
    <t>Parua, Poulami; Saha, Kanchan; Sarkhel, Sumana; Chatterjee, Upasana; Jamal, Nuzhat Ara; Pradhan, Simi Manna</t>
  </si>
  <si>
    <t>Synthesis of silver nanoparticles using Quillaja saponaria Molina bark extract and its antivenom activities</t>
  </si>
  <si>
    <t>INDIAN JOURNAL OF EXPERIMENTAL BIOLOGY</t>
  </si>
  <si>
    <t>[Parua, Poulami; Jamal, Nuzhat Ara] Vidyasagar Univ, Ctr Life Sci, Paschim Medinipur 721102, W Bengal, India; [Saha, Kanchan; Sarkhel, Sumana] Vidyasagar Univ, Dept Human Physiol Community Hlth, Paschim Medinipur 721102, W Bengal, India; [Chatterjee, Upasana] Vidyasagar Univ, Dept Microbiol, Paschim Medinipur 721102, W Bengal, India; [Pradhan, Simi Manna] Vidyasagar Univ, Dept Biomed Lab Sci &amp; Management, Paschim Medinipur 721102, W Bengal, India</t>
  </si>
  <si>
    <t>Vidyasagar University; Vidyasagar University; Vidyasagar University; Vidyasagar University</t>
  </si>
  <si>
    <t>Sarkhel, S (corresponding author), Vidyasagar Univ, Dept Human Physiol Community Hlth, Paschim Medinipur 721102, W Bengal, India.</t>
  </si>
  <si>
    <t>NATL INST SCIENCE COMMUNICATION-NISCAIR</t>
  </si>
  <si>
    <t>DR K S KRISHNAN MARG, PUSA CAMPUS, NEW DELHI 110 012, INDIA</t>
  </si>
  <si>
    <t>0019-5189</t>
  </si>
  <si>
    <t>0975-1009</t>
  </si>
  <si>
    <t>10.56042/ijeb.v61i10.1653</t>
  </si>
  <si>
    <t>Biology</t>
  </si>
  <si>
    <t>Life Sciences &amp; Biomedicine - Other Topics</t>
  </si>
  <si>
    <t>Jana, Susovon; Sahu, Tarak Nath</t>
  </si>
  <si>
    <t>Can diversification be improved by using cryptocurrencies? Evidence from Indian equity market</t>
  </si>
  <si>
    <t>JOURNAL OF FINANCIAL ECONOMIC POLICY</t>
  </si>
  <si>
    <t>[Jana, Susovon; Sahu, Tarak Nath] Vidyasagar Univ, Dept Business Adm, Midnapore, India</t>
  </si>
  <si>
    <t>Sahu, TN (corresponding author), Vidyasagar Univ, Dept Business Adm, Midnapore, India.</t>
  </si>
  <si>
    <t>EMERALD GROUP PUBLISHING LTD</t>
  </si>
  <si>
    <t>Leeds</t>
  </si>
  <si>
    <t>Floor 5, Northspring 21-23 Wellington Street, Leeds, W YORKSHIRE, ENGLAND</t>
  </si>
  <si>
    <t>1757-6385</t>
  </si>
  <si>
    <t>1757-6393</t>
  </si>
  <si>
    <t>10.1108/JFEP-02-2023-0047</t>
  </si>
  <si>
    <t>Economics</t>
  </si>
  <si>
    <t>Business &amp; Economics</t>
  </si>
  <si>
    <t>Ghorai, Ganesh; Poulik, Soumitra</t>
  </si>
  <si>
    <t>Estimation of most effected cycles and busiest network route based on complexity function of graph in fuzzy environment (vol 55, pg 4557, 2022)</t>
  </si>
  <si>
    <t>ARTIFICIAL INTELLIGENCE REVIEW</t>
  </si>
  <si>
    <t>Correction</t>
  </si>
  <si>
    <t>[Ghorai, Ganesh; Poulik, Soumitra] Vidyasagar Univ, Dept Appl Math Oceanol &amp; Comp Programming, Midnapore 721102, W Bengal, India</t>
  </si>
  <si>
    <t>Ghorai, G (corresponding author), Vidyasagar Univ, Dept Appl Math Oceanol &amp; Comp Programming, Midnapore 721102, W Bengal, India.</t>
  </si>
  <si>
    <t>SPRINGER</t>
  </si>
  <si>
    <t>DORDRECHT</t>
  </si>
  <si>
    <t>VAN GODEWIJCKSTRAAT 30, 3311 GZ DORDRECHT, NETHERLANDS</t>
  </si>
  <si>
    <t>0269-2821</t>
  </si>
  <si>
    <t>1573-7462</t>
  </si>
  <si>
    <t>10.1007/s10462-023-10495-3</t>
  </si>
  <si>
    <t>Computer Science, Artificial Intelligence</t>
  </si>
  <si>
    <t>Computer Science</t>
  </si>
  <si>
    <t>Bronze</t>
  </si>
  <si>
    <t>Agarwala, Nidhi; Pareek, Ritu; Sahu, Tarak Nath</t>
  </si>
  <si>
    <t>Does board independence influence CSR performance? A GMM-based dynamic panel data approach</t>
  </si>
  <si>
    <t>SOCIAL RESPONSIBILITY JOURNAL</t>
  </si>
  <si>
    <t>[Agarwala, Nidhi; Pareek, Ritu; Sahu, Tarak Nath] Vidyasagar Univ, Dept Commerce, Midnapore, India</t>
  </si>
  <si>
    <t>Agarwala, N (corresponding author), Vidyasagar Univ, Dept Commerce, Midnapore, India.</t>
  </si>
  <si>
    <t>BINGLEY</t>
  </si>
  <si>
    <t>HOWARD HOUSE, WAGON LANE, BINGLEY BD16 1WA, W YORKSHIRE, ENGLAND</t>
  </si>
  <si>
    <t>1747-1117</t>
  </si>
  <si>
    <t>1758-857X</t>
  </si>
  <si>
    <t>10.1108/SRJ-10-2020-0433</t>
  </si>
  <si>
    <t>Management</t>
  </si>
  <si>
    <t>Mardanya, Dharmadas; Roy, Sankar Kumar</t>
  </si>
  <si>
    <t>New approach to solve fuzzy multi-objective multi-item solid transportation problem</t>
  </si>
  <si>
    <t>RAIRO-OPERATIONS RESEARCH</t>
  </si>
  <si>
    <t>[Mardanya, Dharmadas; Roy, Sankar Kumar] Vidyasagar Univ, Dept Appl Math Oceanol &amp; Comp Programming, Midnapore 721102, W Bengal, India</t>
  </si>
  <si>
    <t>EDP SCIENCES S A</t>
  </si>
  <si>
    <t>LES ULIS CEDEX A</t>
  </si>
  <si>
    <t>17, AVE DU HOGGAR, PA COURTABOEUF, BP 112, F-91944 LES ULIS CEDEX A, FRANCE</t>
  </si>
  <si>
    <t>0399-0559</t>
  </si>
  <si>
    <t>2804-7303</t>
  </si>
  <si>
    <t>10.1051/ro/2022211</t>
  </si>
  <si>
    <t>Operations Research &amp; Management Science</t>
  </si>
  <si>
    <t>Green Published, hybrid</t>
  </si>
  <si>
    <t>Mukherjee, Soumi</t>
  </si>
  <si>
    <t>Experiencing Self-translation: Identity, Language and the In-between</t>
  </si>
  <si>
    <t>REVISITING DIASPORA SPACES IN INDIA: A Contemporary Overview</t>
  </si>
  <si>
    <t>Article; Book Chapter</t>
  </si>
  <si>
    <t>[Mukherjee, Soumi] Vidyasagar Univ, English, Midnapore, W Bengal, India</t>
  </si>
  <si>
    <t>Mukherjee, S (corresponding author), Vidyasagar Univ, English, Midnapore, W Bengal, India.</t>
  </si>
  <si>
    <t>Vernon Press</t>
  </si>
  <si>
    <t>Wilmington</t>
  </si>
  <si>
    <t>1000 N West Street, Ste 1200, Wilmington, DE, UNITED STATES</t>
  </si>
  <si>
    <t>Cultural Studies; Literary Theory &amp; Criticism; Social Sciences, Interdisciplinary</t>
  </si>
  <si>
    <t>Book Citation Index – Social Sciences &amp; Humanities (BKCI-SSH)</t>
  </si>
  <si>
    <t>Cultural Studies; Literature; Social Sciences - Other Topics</t>
  </si>
  <si>
    <t>Dolai, Madhusudan; Banu, Ateka; Mondal, Shyamal Kumar</t>
  </si>
  <si>
    <t>ANALYZING AN IMPERFECT PRODUCTION INVENTORY MODEL FOR GREEN PRODUCTS CONSIDERING LEARNING EFFECT ON SCREENING PROCESS UNDER ADVERTISEMENT DEPENDENT CREDIT PERIOD</t>
  </si>
  <si>
    <t>JOURNAL OF INDUSTRIAL AND MANAGEMENT OPTIMIZATION</t>
  </si>
  <si>
    <t>[Dolai, Madhusudan; Banu, Ateka; Mondal, Shyamal Kumar] Vidyasagar Univ, Dept Appl Math Oceanol &amp; Comp Programming, Midnapore 721102, West Bengal, India</t>
  </si>
  <si>
    <t>Dolai, M (corresponding author), Vidyasagar Univ, Dept Appl Math Oceanol &amp; Comp Programming, Midnapore 721102, West Bengal, India.</t>
  </si>
  <si>
    <t>AMER INST MATHEMATICAL SCIENCES-AIMS</t>
  </si>
  <si>
    <t>SPRINGFIELD</t>
  </si>
  <si>
    <t>PO BOX 2604, SPRINGFIELD, MO 65801-2604, UNITED STATES</t>
  </si>
  <si>
    <t>1547-5816</t>
  </si>
  <si>
    <t>1553-166X</t>
  </si>
  <si>
    <t>10.3934/jimo.2022182</t>
  </si>
  <si>
    <t>Engineering, Multidisciplinary; Operations Research &amp; Management Science; Mathematics, Interdisciplinary Applications</t>
  </si>
  <si>
    <t>Engineering; Operations Research &amp; Management Science; Mathematics</t>
  </si>
  <si>
    <t>Mondal, Subhas; Sahu, Tarak Nath</t>
  </si>
  <si>
    <t>Do green initiatives and green performance affect firm performance? Empirical evidence from India</t>
  </si>
  <si>
    <t>ASIAN JOURNAL OF BUSINESS ETHICS</t>
  </si>
  <si>
    <t>[Mondal, Subhas; Sahu, Tarak Nath] Vidyasagar Univ, Dept Commerce, Midnapore 721102, West Bengal, India; [Sahu, Tarak Nath] Vidyasagar Univ, Dept Business Adm, Midnapore 721102, West Bengal, India</t>
  </si>
  <si>
    <t>Sahu, TN (corresponding author), Vidyasagar Univ, Dept Commerce, Midnapore 721102, West Bengal, India.;Sahu, TN (corresponding author), Vidyasagar Univ, Dept Business Adm, Midnapore 721102, West Bengal, India.</t>
  </si>
  <si>
    <t>2210-6723</t>
  </si>
  <si>
    <t>2210-6731</t>
  </si>
  <si>
    <t>10.1007/s13520-023-00175-4</t>
  </si>
  <si>
    <t>Ethics</t>
  </si>
  <si>
    <t>Ganthya, Debabrata; Parai, Arumay; Jana, Paresh Chandra</t>
  </si>
  <si>
    <t>Unconventional photon blockade in four mode coupled optomechanical system</t>
  </si>
  <si>
    <t>PHYSICS LETTERS A</t>
  </si>
  <si>
    <t>[Ganthya, Debabrata; Parai, Arumay; Jana, Paresh Chandra] Vidyasagar Univ, Dept Phys, Midnapore 721102, India</t>
  </si>
  <si>
    <t>Ganthya, D (corresponding author), Vidyasagar Univ, Dept Phys, Midnapore 721102, India.</t>
  </si>
  <si>
    <t>ELSEVIER</t>
  </si>
  <si>
    <t>AMSTERDAM</t>
  </si>
  <si>
    <t>RADARWEG 29, 1043 NX AMSTERDAM, NETHERLANDS</t>
  </si>
  <si>
    <t>0375-9601</t>
  </si>
  <si>
    <t>1873-2429</t>
  </si>
  <si>
    <t>10.1016/j.physleta.2023.128653</t>
  </si>
  <si>
    <t>Physics, Multidisciplinary</t>
  </si>
  <si>
    <t>Physics</t>
  </si>
  <si>
    <t>Bose, Kaushik</t>
  </si>
  <si>
    <t>Dilip Mahalanabis (1934-2022) Obituary</t>
  </si>
  <si>
    <t>CURRENT SCIENCE</t>
  </si>
  <si>
    <t>Biographical-Item</t>
  </si>
  <si>
    <t>[Bose, Kaushik] Vidyasagar Univ, Dept Anthropol, Midnapore 721102, India</t>
  </si>
  <si>
    <t>Bose, K (corresponding author), Vidyasagar Univ, Dept Anthropol, Midnapore 721102, India.</t>
  </si>
  <si>
    <t>INDIAN ACAD SCIENCES</t>
  </si>
  <si>
    <t>BANGALORE</t>
  </si>
  <si>
    <t>C V RAMAN AVENUE, SADASHIVANAGAR, P B #8005, BANGALORE 560 080, INDIA</t>
  </si>
  <si>
    <t>0011-3891</t>
  </si>
  <si>
    <t>Jana, Jishu; Roy, Sankar Kumar</t>
  </si>
  <si>
    <t>Linguistic Pythagorean hesitant fuzzy matrix game and its application in multi-criteria decision making</t>
  </si>
  <si>
    <t>APPLIED INTELLIGENCE</t>
  </si>
  <si>
    <t>[Jana, Jishu; Roy, Sankar Kumar] Vidyasagar Univ, Dept Appl Math Oceanol &amp; Comp Programming, Midnapore 721102, W Bengal, India</t>
  </si>
  <si>
    <t>0924-669X</t>
  </si>
  <si>
    <t>1573-7497</t>
  </si>
  <si>
    <t>10.1007/s10489-022-03442-2</t>
  </si>
  <si>
    <t>Dasgupta, Koushiki</t>
  </si>
  <si>
    <t>The Shifting Trajectories of Hindutva: Bharat Sevashram Sangha and the Making of a Saffron Wave in Contemporary West Bengal</t>
  </si>
  <si>
    <t>STUDIES IN INDIAN POLITICS</t>
  </si>
  <si>
    <t>[Dasgupta, Koushiki] Vidyasagar Univ, Dept Hist, Midnapore 721102, W Bengal, India</t>
  </si>
  <si>
    <t>Dasgupta, K (corresponding author), Vidyasagar Univ, Dept Hist, Midnapore 721102, W Bengal, India.</t>
  </si>
  <si>
    <t>SAGE PUBLICATIONS INC</t>
  </si>
  <si>
    <t>THOUSAND OAKS</t>
  </si>
  <si>
    <t>2455 TELLER RD, THOUSAND OAKS, CA 91320 USA</t>
  </si>
  <si>
    <t>2321-0230</t>
  </si>
  <si>
    <t>2321-7472</t>
  </si>
  <si>
    <t>10.1177/23210230231203769</t>
  </si>
  <si>
    <t>Political Science</t>
  </si>
  <si>
    <t>Government &amp; Law</t>
  </si>
  <si>
    <t>Dogra, Shovan; Pal, Madhumangal</t>
  </si>
  <si>
    <t>PICTURE FUZZY SUBSPACE OF A CRISP VECTOR SPACE</t>
  </si>
  <si>
    <t>KRAGUJEVAC JOURNAL OF MATHEMATICS</t>
  </si>
  <si>
    <t>[Dogra, Shovan; Pal, Madhumangal] Vidyasagar Univ, Dept Appl Math Oceanol &amp; Comp programming, Midnapore, India</t>
  </si>
  <si>
    <t>Dogra, S (corresponding author), Vidyasagar Univ, Dept Appl Math Oceanol &amp; Comp programming, Midnapore, India.</t>
  </si>
  <si>
    <t>UNIV KRAGUJEVAC, FAC SCIENCE</t>
  </si>
  <si>
    <t>KRAGUJEVAC</t>
  </si>
  <si>
    <t>PO BOX 60, RADOJA DOMANOVICA 12, KRAGUJEVAC 34000, SERBIA</t>
  </si>
  <si>
    <t>1450-9628</t>
  </si>
  <si>
    <t>10.46793/KgJMat2304.577D</t>
  </si>
  <si>
    <t>Ganthya, Debabrata; Parai, Arumay; Samanta, Anjan; Jana, Paresh Chandra</t>
  </si>
  <si>
    <t>Tunable optically-induced transparency and fano resonance in a two mode coupled micro-cavity system with double optical Kerr effect</t>
  </si>
  <si>
    <t>JOURNAL OF NONLINEAR OPTICAL PHYSICS &amp; MATERIALS</t>
  </si>
  <si>
    <t>[Ganthya, Debabrata; Parai, Arumay; Samanta, Anjan; Jana, Paresh Chandra] Vidyasagar Univ, Dept Phys, Midnapore 721102, India</t>
  </si>
  <si>
    <t>WORLD SCIENTIFIC PUBL CO PTE LTD</t>
  </si>
  <si>
    <t>SINGAPORE</t>
  </si>
  <si>
    <t>5 TOH TUCK LINK, SINGAPORE 596224, SINGAPORE</t>
  </si>
  <si>
    <t>0218-8635</t>
  </si>
  <si>
    <t>1793-6624</t>
  </si>
  <si>
    <t>10.1142/S0218863523500170</t>
  </si>
  <si>
    <t>Optics; Physics, Applied</t>
  </si>
  <si>
    <t>Optics; Physics</t>
  </si>
  <si>
    <t>Bera, Raj Kumar; Mondal, Shyamal Kumar</t>
  </si>
  <si>
    <t>Analyzing the nature of a transportation problem before and during COVID-19 pandemic in multi-fuzzy environment</t>
  </si>
  <si>
    <t>OPSEARCH</t>
  </si>
  <si>
    <t>[Bera, Raj Kumar; Mondal, Shyamal Kumar] Vidyasagar Univ, Dept Appl Math Oceanol &amp; Comp Programming, Midnapore, India</t>
  </si>
  <si>
    <t>Mondal, SK (corresponding author), Vidyasagar Univ, Dept Appl Math Oceanol &amp; Comp Programming, Midnapore, India.</t>
  </si>
  <si>
    <t>SPRINGER INDIA</t>
  </si>
  <si>
    <t>7TH FLOOR, VIJAYA BUILDING, 17, BARAKHAMBA ROAD, NEW DELHI, 110 001, INDIA</t>
  </si>
  <si>
    <t>0030-3887</t>
  </si>
  <si>
    <t>0975-0320</t>
  </si>
  <si>
    <t>10.1007/s12597-023-00668-7</t>
  </si>
  <si>
    <t>Ghosh, Chaitali; Maity, Ratnabali; Roy, Aaishi; Mallick, Chhanda</t>
  </si>
  <si>
    <t>Dose-Dependent Protective Effect of Hygrophila auriculata Seeds on Cyproterone Acetate-Induced Testicular Dysfunction</t>
  </si>
  <si>
    <t>REPRODUCTIVE SCIENCES</t>
  </si>
  <si>
    <t>[Ghosh, Chaitali; Maity, Ratnabali; Roy, Aaishi; Mallick, Chhanda] Vidyasagar Univ, Dept Biomed Lab Sci &amp; Management, UGC Innovat Dept, Clin Nutr &amp; Dietet, Midnapore 721102, West Bengal, India</t>
  </si>
  <si>
    <t>Mallick, C (corresponding author), Vidyasagar Univ, Dept Biomed Lab Sci &amp; Management, UGC Innovat Dept, Clin Nutr &amp; Dietet, Midnapore 721102, West Bengal, India.</t>
  </si>
  <si>
    <t>SPRINGER HEIDELBERG</t>
  </si>
  <si>
    <t>HEIDELBERG</t>
  </si>
  <si>
    <t>TIERGARTENSTRASSE 17, D-69121 HEIDELBERG, GERMANY</t>
  </si>
  <si>
    <t>1933-7191</t>
  </si>
  <si>
    <t>1933-7205</t>
  </si>
  <si>
    <t>10.1007/s43032-023-01279-9</t>
  </si>
  <si>
    <t>Obstetrics &amp; Gynecology; Reproductive Biology</t>
  </si>
  <si>
    <t>Firdaush, Shama; Das, Pinaki</t>
  </si>
  <si>
    <t>Intimate Partner Violence and Its Associated Factors: A Multidimensional Analysis in the Context of India</t>
  </si>
  <si>
    <t>JOURNAL OF ASIAN AND AFRICAN STUDIES</t>
  </si>
  <si>
    <t>Article; Early Access</t>
  </si>
  <si>
    <t>[Firdaush, Shama; Das, Pinaki] Vidyasagar Univ, Dept Econ, Midnapore 721102, W Bengal, India</t>
  </si>
  <si>
    <t>Firdaush, S (corresponding author), Vidyasagar Univ, Dept Econ, Midnapore 721102, W Bengal, India.</t>
  </si>
  <si>
    <t>0021-9096</t>
  </si>
  <si>
    <t>1745-2538</t>
  </si>
  <si>
    <t>10.1177/00219096231176748</t>
  </si>
  <si>
    <t>Area Studies</t>
  </si>
  <si>
    <t>Social Science Citation Index (SSCI)</t>
  </si>
  <si>
    <t>Lady doctors: The untold stories of India's first women in medicine</t>
  </si>
  <si>
    <t>ASIAN JOURNAL OF WOMENS STUDIES</t>
  </si>
  <si>
    <t>[Maity, Abhijit] Vidyasagar Univ, Mahishadal Girls Coll, English Literature, Midnapore, India</t>
  </si>
  <si>
    <t>Maity, A (corresponding author), Vidyasagar Univ, Mahishadal Girls Coll, English Literature, Midnapore, India.</t>
  </si>
  <si>
    <t>1225-9276</t>
  </si>
  <si>
    <t>2377-004X</t>
  </si>
  <si>
    <t>10.1080/12259276.2022.2164416</t>
  </si>
  <si>
    <t>Women's Studies</t>
  </si>
  <si>
    <t>Mallick, Suraj Kumar; Rudra, Somnath; Maity, Biswajit</t>
  </si>
  <si>
    <t>Unplanned urban built-up growth creates problem in human adaptability: Evidence from a growing up city in eastern Himalayan foothills</t>
  </si>
  <si>
    <t>APPLIED GEOGRAPHY</t>
  </si>
  <si>
    <t>[Mallick, Suraj Kumar; Rudra, Somnath; Maity, Biswajit] Vidyasagar Univ, Dept Geog, Midnapore, W Bengal, India</t>
  </si>
  <si>
    <t>Rudra, S (corresponding author), Vidyasagar Univ, Dept Geog, Midnapore, W Bengal, India.</t>
  </si>
  <si>
    <t>0143-6228</t>
  </si>
  <si>
    <t>1873-7730</t>
  </si>
  <si>
    <t>10.1016/j.apgeog.2022.102842</t>
  </si>
  <si>
    <t>Geography</t>
  </si>
  <si>
    <t>Ghosh, Subrata; Dinda, Santanu; Chatterjee, Nilanjana Das; Bera, Dipankar</t>
  </si>
  <si>
    <t>Linking ecological vulnerability and ecosystem service value in a fast-growing metropolitan area of eastern India: a scenario-based sustainability approach</t>
  </si>
  <si>
    <t>ENVIRONMENT DEVELOPMENT AND SUSTAINABILITY</t>
  </si>
  <si>
    <t>[Ghosh, Subrata; Dinda, Santanu; Chatterjee, Nilanjana Das; Bera, Dipankar] Vidyasagar Univ, Dept Geog, Midnapore 721102, West Bengal, India</t>
  </si>
  <si>
    <t>Ghosh, S (corresponding author), Vidyasagar Univ, Dept Geog, Midnapore 721102, West Bengal, India.</t>
  </si>
  <si>
    <t>1387-585X</t>
  </si>
  <si>
    <t>1573-2975</t>
  </si>
  <si>
    <t>10.1007/s10668-023-03966-8</t>
  </si>
  <si>
    <t>Green &amp; Sustainable Science &amp; Technology; Environmental Sciences</t>
  </si>
  <si>
    <t>Science &amp; Technology - Other Topics; Environmental Sciences &amp; Ecology</t>
  </si>
  <si>
    <t>Mahapatra, Biswajit; Bose, Kaushik</t>
  </si>
  <si>
    <t>Assessment of Body Frame Size by Elbow Breadth and Frame Index and Its Relation to Body Composition Parameters among Tribal Preschool Children in West Bengal, India</t>
  </si>
  <si>
    <t>INDIAN JOURNAL OF PUBLIC HEALTH</t>
  </si>
  <si>
    <t>[Mahapatra, Biswajit; Bose, Kaushik] Vidyasagar Univ, Dept Anthropol, Midnapore, West Bengal, India</t>
  </si>
  <si>
    <t>Bose, K (corresponding author), Vidyasagar Univ, Dept Anthropol, Midnapore 721102, West Bengal, India.</t>
  </si>
  <si>
    <t>WOLTERS KLUWER MEDKNOW PUBLICATIONS</t>
  </si>
  <si>
    <t>MUMBAI</t>
  </si>
  <si>
    <t>WOLTERS KLUWER INDIA PVT LTD , A-202, 2ND FLR, QUBE, C T S NO 1498A-2 VILLAGE MAROL, ANDHERI EAST, MUMBAI, Maharashtra, INDIA</t>
  </si>
  <si>
    <t>0019-557X</t>
  </si>
  <si>
    <t>2229-7693</t>
  </si>
  <si>
    <t>10.4103/ijph.ijph_1497_22</t>
  </si>
  <si>
    <t>Public, Environmental &amp; Occupational Health</t>
  </si>
  <si>
    <t>Science Citation Index Expanded (SCI-EXPANDED); Social Science Citation Index (SSCI)</t>
  </si>
  <si>
    <t>Ghosh, Sujay</t>
  </si>
  <si>
    <t>Justice by means of democracy</t>
  </si>
  <si>
    <t>DEMOCRATIZATION</t>
  </si>
  <si>
    <t>[Ghosh, Sujay] Vidyasagar Univ, Midnapore, India</t>
  </si>
  <si>
    <t>Ghosh, S (corresponding author), Vidyasagar Univ, Midnapore, India.</t>
  </si>
  <si>
    <t>1351-0347</t>
  </si>
  <si>
    <t>1743-890X</t>
  </si>
  <si>
    <t>10.1080/13510347.2023.2243227</t>
  </si>
  <si>
    <t>Bhattacharya, Ujjayan</t>
  </si>
  <si>
    <t>From Mountain Fastness to Coastal Kingdoms: Hard Money and `Cashless' Economies in the Medieval Bay of BengalWorld</t>
  </si>
  <si>
    <t>INTERNATIONAL JOURNAL OF MARITIME HISTORY</t>
  </si>
  <si>
    <t>[Bhattacharya, Ujjayan] Vidyasagar Univ, Midnapore, India</t>
  </si>
  <si>
    <t>Bhattacharya, U (corresponding author), Vidyasagar Univ, Midnapore, India.</t>
  </si>
  <si>
    <t>SAGE PUBLICATIONS LTD</t>
  </si>
  <si>
    <t>LONDON</t>
  </si>
  <si>
    <t>1 OLIVERS YARD, 55 CITY ROAD, LONDON EC1Y 1SP, ENGLAND</t>
  </si>
  <si>
    <t>0843-8714</t>
  </si>
  <si>
    <t>2052-7756</t>
  </si>
  <si>
    <t>10.1177/08438714221146921a</t>
  </si>
  <si>
    <t>History</t>
  </si>
  <si>
    <t>Sinha, Abhijit; Bag, Sudin</t>
  </si>
  <si>
    <t>Intention of postgraduate students towards the online education system: application of extended technology acceptance model</t>
  </si>
  <si>
    <t>JOURNAL OF APPLIED RESEARCH IN HIGHER EDUCATION</t>
  </si>
  <si>
    <t>[Sinha, Abhijit; Bag, Sudin] Vidyasagar Univ, Midnapore, India</t>
  </si>
  <si>
    <t>Sinha, A (corresponding author), Vidyasagar Univ, Midnapore, India.</t>
  </si>
  <si>
    <t>2050-7003</t>
  </si>
  <si>
    <t>1758-1184</t>
  </si>
  <si>
    <t>10.1108/JARHE-06-2021-0233</t>
  </si>
  <si>
    <t>Education &amp; Educational Research</t>
  </si>
  <si>
    <t>Jana, Umapada; Ghorai, Ganesh</t>
  </si>
  <si>
    <t>First Entire Zagreb Index of Fuzzy Graph and Its Application</t>
  </si>
  <si>
    <t>AXIOMS</t>
  </si>
  <si>
    <t>[Jana, Umapada; Ghorai, Ganesh] Vidyasagar Univ, Dept Appl Math Oceanol &amp; Comp Programming, Midnapore 721102, India</t>
  </si>
  <si>
    <t>Ghorai, G (corresponding author), Vidyasagar Univ, Dept Appl Math Oceanol &amp; Comp Programming, Midnapore 721102, India.</t>
  </si>
  <si>
    <t>2075-1680</t>
  </si>
  <si>
    <t>10.3390/axioms12050415</t>
  </si>
  <si>
    <t>Das, Abhishek; Mallick, Priyanka Halder</t>
  </si>
  <si>
    <t>The trend of forest ecosystem services assessment in eastern India: a review for future research insights</t>
  </si>
  <si>
    <t>ENVIRONMENTAL MONITORING AND ASSESSMENT</t>
  </si>
  <si>
    <t>Review</t>
  </si>
  <si>
    <t>[Das, Abhishek; Mallick, Priyanka Halder] Vidyasagar Univ, Dept Zool, Midnapore, India</t>
  </si>
  <si>
    <t>Das, A (corresponding author), Vidyasagar Univ, Dept Zool, Midnapore, India.</t>
  </si>
  <si>
    <t>0167-6369</t>
  </si>
  <si>
    <t>1573-2959</t>
  </si>
  <si>
    <t>10.1007/s10661-023-11218-5</t>
  </si>
  <si>
    <t>Environmental Sciences</t>
  </si>
  <si>
    <t>Environmental Sciences &amp; Ecology</t>
  </si>
  <si>
    <t>Rabindranath Tagore in Shifting Paradigms: A Case Study of Transcreating Robert Burns into Bengali</t>
  </si>
  <si>
    <t>LITERARY VOICE</t>
  </si>
  <si>
    <t>[Mukherjee, Soumi] Vidyasagar Univ, Dept English, Midnapore, W Bengal, India</t>
  </si>
  <si>
    <t>Mukherjee, S (corresponding author), Vidyasagar Univ, Dept English, Midnapore, W Bengal, India.</t>
  </si>
  <si>
    <t>PUNJAB</t>
  </si>
  <si>
    <t>LITERARY VOICE, PUNJAB, 00000, INDIA</t>
  </si>
  <si>
    <t>2277-4521</t>
  </si>
  <si>
    <t>2583-8199</t>
  </si>
  <si>
    <t>Literary Theory &amp; Criticism</t>
  </si>
  <si>
    <t>Literature</t>
  </si>
  <si>
    <t>Ghosh, Suchismita; Pareek, Ritu; Sahu, Tarak Nath</t>
  </si>
  <si>
    <t>U-shaped relationship between environmental performance and financial performance of non-financial companies: An empirical assessment</t>
  </si>
  <si>
    <t>CORPORATE SOCIAL RESPONSIBILITY AND ENVIRONMENTAL MANAGEMENT</t>
  </si>
  <si>
    <t>[Ghosh, Suchismita; Pareek, Ritu; Sahu, Tarak Nath] Vidyasagar Univ, Dept Commerce, Midnapore 721102, W Bengal, India</t>
  </si>
  <si>
    <t>Sahu, TN (corresponding author), Vidyasagar Univ, Dept Commerce, Midnapore 721102, W Bengal, India.</t>
  </si>
  <si>
    <t>WILEY</t>
  </si>
  <si>
    <t>HOBOKEN</t>
  </si>
  <si>
    <t>111 RIVER ST, HOBOKEN 07030-5774, NJ USA</t>
  </si>
  <si>
    <t>1535-3958</t>
  </si>
  <si>
    <t>1535-3966</t>
  </si>
  <si>
    <t>10.1002/csr.2456</t>
  </si>
  <si>
    <t>Business; Environmental Studies; Management</t>
  </si>
  <si>
    <t>Business &amp; Economics; Environmental Sciences &amp; Ecology</t>
  </si>
  <si>
    <t>Majumder, Soumi; Biswas, Debasish</t>
  </si>
  <si>
    <t>A Bibliometric and Co-Occurrence Analysis of Work-Life Balance: Related Literature Published Pre- and During COVID-19 Pandemic</t>
  </si>
  <si>
    <t>INTERNATIONAL JOURNAL OF INFORMATION SYSTEMS AND SUPPLY CHAIN MANAGEMENT</t>
  </si>
  <si>
    <t>[Majumder, Soumi; Biswas, Debasish] Vidyasagar Univ, Dept Business Adm, Midnapore, W Bengal, India</t>
  </si>
  <si>
    <t>Majumder, S (corresponding author), Vidyasagar Univ, Dept Business Adm, Midnapore, W Bengal, India.</t>
  </si>
  <si>
    <t>IGI GLOBAL</t>
  </si>
  <si>
    <t>HERSHEY</t>
  </si>
  <si>
    <t>701 E CHOCOLATE AVE, STE 200, HERSHEY, PA 17033-1240 USA</t>
  </si>
  <si>
    <t>1935-5726</t>
  </si>
  <si>
    <t>1935-5734</t>
  </si>
  <si>
    <t>10.4018/IJISSCM.316182</t>
  </si>
  <si>
    <t>Poverty, women's autonomy, and girls' educational attainment at the higher secondary level: Insight from the Indian States</t>
  </si>
  <si>
    <t>POVERTY &amp; PUBLIC POLICY</t>
  </si>
  <si>
    <t>[Maity, Shrabanti] Vidyasagar Univ, Dept Econ, Midnapore, W Bengal, India</t>
  </si>
  <si>
    <t>Maity, S (corresponding author), Vidyasagar Univ, Dept Econ, Midnapore, W Bengal, India.</t>
  </si>
  <si>
    <t>1944-2858</t>
  </si>
  <si>
    <t>10.1002/pop4.381</t>
  </si>
  <si>
    <t>Social Work</t>
  </si>
  <si>
    <t>Das, Ramesh Chandra; Nayak, Aloka</t>
  </si>
  <si>
    <t>Bi-Polar Convergence Analysis of Income and Related Factors in the BRICS Nations: A Stochastic Convergence Approach</t>
  </si>
  <si>
    <t>GLOBAL BUSINESS REVIEW</t>
  </si>
  <si>
    <t>[Das, Ramesh Chandra; Nayak, Aloka] Vidyasagar Univ, Dept Econ, Midnapore 721102, W Bengal, India</t>
  </si>
  <si>
    <t>Das, RC (corresponding author), Vidyasagar Univ, Dept Econ, Midnapore 721102, W Bengal, India.</t>
  </si>
  <si>
    <t>0972-1509</t>
  </si>
  <si>
    <t>0973-0664</t>
  </si>
  <si>
    <t>10.1177/09721509221139689</t>
  </si>
  <si>
    <t>Business; Management</t>
  </si>
  <si>
    <t>Biswas, Priyanka; Das Chatterjee, Nilanjana</t>
  </si>
  <si>
    <t>Tears Behind the Closed Doors: A Logistic Analysis of Domestic Violence Against Women in West Bengal, India</t>
  </si>
  <si>
    <t>CRIME &amp; DELINQUENCY</t>
  </si>
  <si>
    <t>[Biswas, Priyanka; Das Chatterjee, Nilanjana] Vidyasagar Univ, Midnapore, West Bengal, India; [Biswas, Priyanka] Vidyasagar Univ, Dept Geog, Midnapore 721102, West Bengal, India</t>
  </si>
  <si>
    <t>Biswas, P (corresponding author), Vidyasagar Univ, Dept Geog, Midnapore 721102, West Bengal, India.</t>
  </si>
  <si>
    <t>0011-1287</t>
  </si>
  <si>
    <t>1552-387X</t>
  </si>
  <si>
    <t>10.1177/00111287231202784</t>
  </si>
  <si>
    <t>Criminology &amp; Penology</t>
  </si>
  <si>
    <t>A multi-objective transportation problem under quantity dependent credit period and cost structure policies in triangular intuitionistic fuzzy environment</t>
  </si>
  <si>
    <t>ENGINEERING APPLICATIONS OF ARTIFICIAL INTELLIGENCE</t>
  </si>
  <si>
    <t>[Bera, Raj Kumar; Mondal, Shyamal Kumar] Vidyasagar Univ, Dept Appl Math Oceanol &amp; Comp Programming, Midnapore 721102, W Bengal, India</t>
  </si>
  <si>
    <t>Mondal, SK (corresponding author), Vidyasagar Univ, Dept Appl Math Oceanol &amp; Comp Programming, Midnapore 721102, W Bengal, India.</t>
  </si>
  <si>
    <t>0952-1976</t>
  </si>
  <si>
    <t>1873-6769</t>
  </si>
  <si>
    <t>10.1016/j.engappai.2023.106396</t>
  </si>
  <si>
    <t>Automation &amp; Control Systems; Computer Science, Artificial Intelligence; Engineering, Multidisciplinary; Engineering, Electrical &amp; Electronic</t>
  </si>
  <si>
    <t>Automation &amp; Control Systems; Computer Science; Engineering</t>
  </si>
  <si>
    <t>Bera, Dipankar; Das Chatterjee, Nilanjana; Bera, Sudip; Ghosh, Subrata; Dinda, Santanu</t>
  </si>
  <si>
    <t>Comparative performance of Sentinel-2 MSI and Landsat-8 OLI data in canopy cover prediction using Random Forest model: Comparing model performance and tuning parameters</t>
  </si>
  <si>
    <t>ADVANCES IN SPACE RESEARCH</t>
  </si>
  <si>
    <t>[Bera, Dipankar; Das Chatterjee, Nilanjana; Bera, Sudip; Ghosh, Subrata; Dinda, Santanu] Vidyasagar Univ, Dept Geog, Midnapore 721102, W Bengal, India</t>
  </si>
  <si>
    <t>Bera, D (corresponding author), Vidyasagar Univ, Dept Geog, Midnapore 721102, W Bengal, India.</t>
  </si>
  <si>
    <t>0273-1177</t>
  </si>
  <si>
    <t>1879-1948</t>
  </si>
  <si>
    <t>10.1016/j.asr.2023.01.027</t>
  </si>
  <si>
    <t>Engineering, Aerospace; Astronomy &amp; Astrophysics; Geosciences, Multidisciplinary; Meteorology &amp; Atmospheric Sciences</t>
  </si>
  <si>
    <t>Engineering; Astronomy &amp; Astrophysics; Geology; Meteorology &amp; Atmospheric Sciences</t>
  </si>
  <si>
    <t>Islam, Sk R.; Pal, M.</t>
  </si>
  <si>
    <t>F-INDEX FOR FUZZY GRAPH WITH APPLICATION</t>
  </si>
  <si>
    <t>[Islam, Sk R.; Pal, M.] Vidyasagar Univ, Dept Appl Math Oceanol &amp; Comp Programming, Midnapore 721102, India</t>
  </si>
  <si>
    <t>Islam, SR (corresponding author), Vidyasagar Univ, Dept Appl Math Oceanol &amp; Comp Programming, Midnapore 721102, India.</t>
  </si>
  <si>
    <t>Subrata De; Barman, Swasti</t>
  </si>
  <si>
    <t>FUNCTIONAL MORPHS OF FIBROBLAST CELL WITHIN OLFACTORY NEUROEPITHELIUM OF FISH</t>
  </si>
  <si>
    <t>CHEMICAL SENSES</t>
  </si>
  <si>
    <t>Meeting Abstract</t>
  </si>
  <si>
    <t>[Subrata De; Barman, Swasti] Vidyasagar Univ, Dept Zool, Midnapore West 721102, West Bengal, India</t>
  </si>
  <si>
    <t>OXFORD UNIV PRESS</t>
  </si>
  <si>
    <t>GREAT CLARENDON ST, OXFORD OX2 6DP, ENGLAND</t>
  </si>
  <si>
    <t>0379-864X</t>
  </si>
  <si>
    <t>1464-3553</t>
  </si>
  <si>
    <t>Behavioral Sciences; Food Science &amp; Technology; Neurosciences; Physiology</t>
  </si>
  <si>
    <t>Science Citation Index Expanded (SCI-EXPANDED); Conference Proceedings Citation Index - Science (CPCI-S)</t>
  </si>
  <si>
    <t>Behavioral Sciences; Food Science &amp; Technology; Neurosciences &amp; Neurology; Physiology</t>
  </si>
  <si>
    <t>Between the Boundaries of Asceticism and Activism: Understanding the Authority of the Sadhvis within the Hindu Right in India</t>
  </si>
  <si>
    <t>RELIGIONS</t>
  </si>
  <si>
    <t>[Dasgupta, Koushiki] Vidyasagar Univ, Dept Hist, Midnapore 721102, India</t>
  </si>
  <si>
    <t>Dasgupta, K (corresponding author), Vidyasagar Univ, Dept Hist, Midnapore 721102, India.</t>
  </si>
  <si>
    <t>MDPI AG, Grosspeteranlage 5, CH-4052 BASEL, SWITZERLAND</t>
  </si>
  <si>
    <t>2077-1444</t>
  </si>
  <si>
    <t>10.3390/rel14091100</t>
  </si>
  <si>
    <t>Religion</t>
  </si>
  <si>
    <t>Arts &amp; Humanities Citation Index (A&amp;HCI)</t>
  </si>
  <si>
    <t>Guha, Abhijit</t>
  </si>
  <si>
    <t>Glimpses from the Anthropological Odyssey of B. R. Ambedkar Through the Caste System in India</t>
  </si>
  <si>
    <t>CONTEMPORARY VOICE OF DALIT</t>
  </si>
  <si>
    <t>[Guha, Abhijit] Vidyasagar Univ, Dept Anthropol, Midnapore 721102, W Bengal, India</t>
  </si>
  <si>
    <t>Guha, A (corresponding author), Vidyasagar Univ, Dept Anthropol, Midnapore 721102, W Bengal, India.</t>
  </si>
  <si>
    <t>2455-328X</t>
  </si>
  <si>
    <t>2456-0502</t>
  </si>
  <si>
    <t>10.1177/2455328X231182806</t>
  </si>
  <si>
    <t>Roy, Tapas; Maiti, Dilip K.</t>
  </si>
  <si>
    <t>An optimal and modified homotopy perturbation method for strongly nonlinear differential equations</t>
  </si>
  <si>
    <t>NONLINEAR DYNAMICS</t>
  </si>
  <si>
    <t>[Roy, Tapas; Maiti, Dilip K.] Vidyasagar Univ, Dept Appl Math Oceanol &amp; Comp Programming, Midnapore 721102, WB, India</t>
  </si>
  <si>
    <t>Maiti, DK (corresponding author), Vidyasagar Univ, Dept Appl Math Oceanol &amp; Comp Programming, Midnapore 721102, WB, India.</t>
  </si>
  <si>
    <t>0924-090X</t>
  </si>
  <si>
    <t>1573-269X</t>
  </si>
  <si>
    <t>10.1007/s11071-023-08662-w</t>
  </si>
  <si>
    <t>Engineering, Mechanical; Mechanics</t>
  </si>
  <si>
    <t>Engineering; Mechanics</t>
  </si>
  <si>
    <t>Debnath, Kaushik; Roy, Sankar Kumar</t>
  </si>
  <si>
    <t>Power partitioned neutral aggregation operators for T-spherical fuzzy sets: An application to H2 refuelling site selection</t>
  </si>
  <si>
    <t>EXPERT SYSTEMS WITH APPLICATIONS</t>
  </si>
  <si>
    <t>[Debnath, Kaushik; Roy, Sankar Kumar] Vidyasagar Univ, Dept Appl Math Oceanol &amp; Comp Programming, Midnapore 721102, West Bengal, India</t>
  </si>
  <si>
    <t>Roy, SK (corresponding author), Vidyasagar Univ, Dept Appl Math Oceanol &amp; Comp Programming, Midnapore 721102, West Bengal, India.</t>
  </si>
  <si>
    <t>0957-4174</t>
  </si>
  <si>
    <t>1873-6793</t>
  </si>
  <si>
    <t>10.1016/j.eswa.2022.119470</t>
  </si>
  <si>
    <t>Computer Science, Artificial Intelligence; Engineering, Electrical &amp; Electronic; Operations Research &amp; Management Science</t>
  </si>
  <si>
    <t>Computer Science; Engineering; Operations Research &amp; Management Science</t>
  </si>
  <si>
    <t>Sasmal, Joydeb; Sasmal, Ritwik</t>
  </si>
  <si>
    <t>Public Expenditure, Human Capital Formation and Economic Growth in Modified Lucas Framework: A Study in the Indian Context</t>
  </si>
  <si>
    <t>JOURNAL OF QUANTITATIVE ECONOMICS</t>
  </si>
  <si>
    <t>[Sasmal, Joydeb; Sasmal, Ritwik] Vidyasagar Univ, Dept Econ, Midnapore, West Bengal, India; [Sasmal, Joydeb] E-4,Aroma Pk,PO Boral, Kolkata 700154, India</t>
  </si>
  <si>
    <t>Sasmal, J (corresponding author), Vidyasagar Univ, Dept Econ, Midnapore, West Bengal, India.;Sasmal, J (corresponding author), E-4,Aroma Pk,PO Boral, Kolkata 700154, India.</t>
  </si>
  <si>
    <t>NEW YORK</t>
  </si>
  <si>
    <t>ONE NEW YORK PLAZA, SUITE 4600, NEW YORK, NY, UNITED STATES</t>
  </si>
  <si>
    <t>0971-1554</t>
  </si>
  <si>
    <t>2364-1045</t>
  </si>
  <si>
    <t>10.1007/s40953-023-00358-7</t>
  </si>
  <si>
    <t>PICTURE FUZZY SUBGROUP</t>
  </si>
  <si>
    <t>[Dogra, Shovan] Vidyasagar Univ, Dept Appl Math Oceanol &amp; Comp Programming, Midnapore, India</t>
  </si>
  <si>
    <t>Dogra, S (corresponding author), Vidyasagar Univ, Dept Appl Math Oceanol &amp; Comp Programming, Midnapore, India.</t>
  </si>
  <si>
    <t>10.46793/KgJMat2306.911D</t>
  </si>
  <si>
    <t>Islam, S. R.; Pal, M.</t>
  </si>
  <si>
    <t>Second Zagreb index for fuzzy graphs and its application in mathematical chemistry</t>
  </si>
  <si>
    <t>IRANIAN JOURNAL OF FUZZY SYSTEMS</t>
  </si>
  <si>
    <t>[Islam, S. R.; Pal, M.] Vidyasagar Univ, Dept Appl Math Oceanol &amp; Comp Programming, Midnapore 721102, India</t>
  </si>
  <si>
    <t>UNIV SISTAN &amp; BALUCHESTAN</t>
  </si>
  <si>
    <t>ZAHEDAN</t>
  </si>
  <si>
    <t>PO BOX 98135-987, ZAHEDAN, 00000, IRAN</t>
  </si>
  <si>
    <t>1735-0654</t>
  </si>
  <si>
    <t>2676-4334</t>
  </si>
  <si>
    <t>10.22111/IJFS.2023.7350</t>
  </si>
  <si>
    <t>Mathematics, Applied; Mathematics</t>
  </si>
  <si>
    <t>Parai, Arumay; Ganthya, Debabrata; Jana, Paresh Chandra</t>
  </si>
  <si>
    <t>Unconventional magnon blockade in a superconducting qubit coupled magnomechanical system</t>
  </si>
  <si>
    <t>EUROPEAN PHYSICAL JOURNAL D</t>
  </si>
  <si>
    <t>[Parai, Arumay; Ganthya, Debabrata; Jana, Paresh Chandra] Vidyasagar Univ, Dept Phys, Midnapore 721102, India</t>
  </si>
  <si>
    <t>Parai, A (corresponding author), Vidyasagar Univ, Dept Phys, Midnapore 721102, India.</t>
  </si>
  <si>
    <t>1434-6060</t>
  </si>
  <si>
    <t>1434-6079</t>
  </si>
  <si>
    <t>10.1140/epjd/s10053-023-00619-3</t>
  </si>
  <si>
    <t>Optics; Physics, Atomic, Molecular &amp; Chemical</t>
  </si>
  <si>
    <t>Manna, Atanu; Biswas, Debasish</t>
  </si>
  <si>
    <t>Assessment of Drinking Water Quality Using Water Quality Index: A Review</t>
  </si>
  <si>
    <t>WATER CONSERVATION SCIENCE AND ENGINEERING</t>
  </si>
  <si>
    <t>[Manna, Atanu] Vidyasagar Univ, Ctr Environm Studies, Midnapore 721102, India; [Biswas, Debasish] Vidyasagar Univ, Dept Business Adm, Midnapore 721102, West Bengal, India</t>
  </si>
  <si>
    <t>Biswas, D (corresponding author), Vidyasagar Univ, Dept Business Adm, Midnapore 721102, West Bengal, India.</t>
  </si>
  <si>
    <t>SPRINGERNATURE</t>
  </si>
  <si>
    <t>CAMPUS, 4 CRINAN ST, LONDON, N1 9XW, ENGLAND</t>
  </si>
  <si>
    <t>2366-3340</t>
  </si>
  <si>
    <t>2364-5687</t>
  </si>
  <si>
    <t>10.1007/s41101-023-00185-0</t>
  </si>
  <si>
    <t>Green &amp; Sustainable Science &amp; Technology; Engineering, Environmental; Environmental Sciences; Water Resources</t>
  </si>
  <si>
    <t>Science &amp; Technology - Other Topics; Engineering; Environmental Sciences &amp; Ecology; Water Resources</t>
  </si>
  <si>
    <t>Drought alleviation efficacy of a galactose rich polysaccharide isolated from endophytic Mucor sp. HELF2: A case study on rice plant</t>
  </si>
  <si>
    <t>FRONTIERS IN MICROBIOLOGY</t>
  </si>
  <si>
    <t>[Santra, Hiran Kanti; Banerjee, Debdulal] Vidyasagar Univ, Dept Bot &amp; Forestry, Microbiol &amp; Microbial Biotechnol Lab, Midnapore, W Bengal, India</t>
  </si>
  <si>
    <t>Banerjee, D (corresponding author), Vidyasagar Univ, Dept Bot &amp; Forestry, Microbiol &amp; Microbial Biotechnol Lab, Midnapore, W Bengal, India.</t>
  </si>
  <si>
    <t>1664-302X</t>
  </si>
  <si>
    <t>10.3389/fmicb.2022.1064055</t>
  </si>
  <si>
    <t>Microbiology</t>
  </si>
  <si>
    <t>Paul, Ashis Kumar; Paul, Anurupa; Sardar, Joydeb</t>
  </si>
  <si>
    <t>Susceptibility of the Climate Resilient Landforms of the Coastal Tract of Odisha and West Bengal, India</t>
  </si>
  <si>
    <t>JOURNAL OF THE GEOLOGICAL SOCIETY OF INDIA</t>
  </si>
  <si>
    <t>[Paul, Ashis Kumar] Vidyasagar Univ, Dept Geog, Midnapore 721102, W Bengal, India; [Paul, Anurupa] Vidyasagar Univ, Dept Remote Sensing &amp; GIS, Midnapore 721102, W Bengal, India; [Sardar, Joydeb] Vidyasagar Univ, Ctr Environm Studies, Midnapore 721102, W Bengal, India</t>
  </si>
  <si>
    <t>Vidyasagar University; Vidyasagar University; Vidyasagar University</t>
  </si>
  <si>
    <t>Paul, A (corresponding author), Vidyasagar Univ, Dept Remote Sensing &amp; GIS, Midnapore 721102, W Bengal, India.</t>
  </si>
  <si>
    <t>GEOLOGICAL SOC INDIA</t>
  </si>
  <si>
    <t>NO 63, 12TH CORSS, BASAPPA LAY OUT, GAVIPURAM PO, PO BOX 1922, BANGALORE, 560-019, INDIA</t>
  </si>
  <si>
    <t>0016-7622</t>
  </si>
  <si>
    <t>0974-6889</t>
  </si>
  <si>
    <t>10.1007/s12594-022-2390-1</t>
  </si>
  <si>
    <t>Geosciences, Multidisciplinary</t>
  </si>
  <si>
    <t>Geology</t>
  </si>
  <si>
    <t>Kumbhakar, Satyanarayan; Das, Pinaki</t>
  </si>
  <si>
    <t>Gender Bias in Child Deprivation: A Study in the Context of West Bengal, India</t>
  </si>
  <si>
    <t>GENDER INEQUALITY AND ITS IMPLICATIONS ON EDUCATION AND HEALTH: A Global Perspective</t>
  </si>
  <si>
    <t>[Kumbhakar, Satyanarayan; Das, Pinaki] Vidyasagar Univ, Midnapore, W Bengal, India</t>
  </si>
  <si>
    <t>Kumbhakar, S (corresponding author), Vidyasagar Univ, Midnapore, W Bengal, India.</t>
  </si>
  <si>
    <t>HOWARD HOUSE, WAGON LANE, BINGLEY, W YORKSHIRE BD16 1WA, ENGLAND</t>
  </si>
  <si>
    <t>10.1108/978-1-83753-180-620231010</t>
  </si>
  <si>
    <t>Education &amp; Educational Research; Social Issues; Women's Studies</t>
  </si>
  <si>
    <t>Nandigrami, Debarati; Das, Ramesh Chandra</t>
  </si>
  <si>
    <t>Association Between Crime Against Women and Income Inequality: A Study on Indian States</t>
  </si>
  <si>
    <t>[Nandigrami, Debarati] Vidyasagar Univ, Econ, Midnapore, India; [Das, Ramesh Chandra] Vidyasagar Univ, Dept Econ, Midnapore, India</t>
  </si>
  <si>
    <t>Nandigrami, D (corresponding author), Vidyasagar Univ, Econ, Midnapore, India.</t>
  </si>
  <si>
    <t>10.1108/978-1-83753-180-620231023</t>
  </si>
  <si>
    <t>Paul, Tapas Kumar; Jana, Chiranjibe; Pal, Madhumangal</t>
  </si>
  <si>
    <t>Multi-criteria group decision-making method in disposal of municipal solid waste based on cubic Pythagorean fuzzy EDAS approach with incomplete weight information</t>
  </si>
  <si>
    <t>APPLIED SOFT COMPUTING</t>
  </si>
  <si>
    <t>[Paul, Tapas Kumar; Jana, Chiranjibe; Pal, Madhumangal] Vidyasagar Univ, Dept Appl Math Oceanol &amp; Comp Programming, Midnapore 721102, India</t>
  </si>
  <si>
    <t>1568-4946</t>
  </si>
  <si>
    <t>1872-9681</t>
  </si>
  <si>
    <t>10.1016/j.asoc.2023.110515</t>
  </si>
  <si>
    <t>Computer Science, Artificial Intelligence; Computer Science, Interdisciplinary Applications</t>
  </si>
  <si>
    <t>Das, Surojit</t>
  </si>
  <si>
    <t>The crisis of carbapenemase-mediated carbapenem resistance across the human-animal-environmental interface in India</t>
  </si>
  <si>
    <t>INFECTIOUS DISEASES NOW</t>
  </si>
  <si>
    <t>[Das, Surojit] Vidyasagar Univ, Biomed Lab Sci &amp; Management, Midnapore 721102, West Bengal, India</t>
  </si>
  <si>
    <t>Das, S (corresponding author), Vidyasagar Univ, Biomed Lab Sci &amp; Management, Midnapore 721102, West Bengal, India.</t>
  </si>
  <si>
    <t>ELSEVIER FRANCE-EDITIONS SCIENTIFIQUES MEDICALES ELSEVIER</t>
  </si>
  <si>
    <t>ISSY-LES-MOULINEAUX</t>
  </si>
  <si>
    <t>65 RUE CAMILLE DESMOULINS, CS50083, 92442 ISSY-LES-MOULINEAUX, FRANCE</t>
  </si>
  <si>
    <t>2666-9927</t>
  </si>
  <si>
    <t>2666-9919</t>
  </si>
  <si>
    <t>10.1016/j.idnow.2022.09.023</t>
  </si>
  <si>
    <t>Infectious Diseases</t>
  </si>
  <si>
    <t>Jana, Abhijit; Roy, Sankar Kumar</t>
  </si>
  <si>
    <t>Fostering roles of super predator in a three-species food chain</t>
  </si>
  <si>
    <t>INTERNATIONAL JOURNAL OF DYNAMICS AND CONTROL</t>
  </si>
  <si>
    <t>[Jana, Abhijit; Roy, Sankar Kumar] Vidyasagar Univ, Dept Appl Math Oceanol &amp; Comp Programming, Midnapore 721102, West Bengal, India</t>
  </si>
  <si>
    <t>2195-268X</t>
  </si>
  <si>
    <t>2195-2698</t>
  </si>
  <si>
    <t>10.1007/s40435-022-00970-0</t>
  </si>
  <si>
    <t>Automation &amp; Control Systems; Engineering, Mechanical; Mathematics, Applied</t>
  </si>
  <si>
    <t>Automation &amp; Control Systems; Engineering; Mathematics</t>
  </si>
  <si>
    <t>Das, Ramesh Chandra</t>
  </si>
  <si>
    <t>Social Sector Spending, Governance and Economic Development Perspectives from Across the World Introduction</t>
  </si>
  <si>
    <t>SOCIAL SECTOR SPENDING, GOVERNANCE AND ECONOMIC DEVELOPMENT: Perspectives from Across the World</t>
  </si>
  <si>
    <t>Editorial Material; Book Chapter</t>
  </si>
  <si>
    <t>[Das, Ramesh Chandra] Vidyasagar Univ, Econ, Midnapore, W Bengal, India</t>
  </si>
  <si>
    <t>Das, RC (corresponding author), Vidyasagar Univ, Econ, Midnapore, W Bengal, India.</t>
  </si>
  <si>
    <t>ROUTLEDGE</t>
  </si>
  <si>
    <t>2 PARK SQ, MILTON PARK, ABINGDON OX14 4RN, OXFORD, ENGLAND</t>
  </si>
  <si>
    <t>10.4324/9781003245797-1</t>
  </si>
  <si>
    <t>Economics; Sociology</t>
  </si>
  <si>
    <t>Business &amp; Economics; Sociology</t>
  </si>
  <si>
    <t>Islam, Sk Rabiul; Pal, Madhumangal</t>
  </si>
  <si>
    <t>Further development of F-index for fuzzy graph and its application in Indian railway crime</t>
  </si>
  <si>
    <t>JOURNAL OF APPLIED MATHEMATICS AND COMPUTING</t>
  </si>
  <si>
    <t>[Islam, Sk Rabiul; Pal, Madhumangal] Vidyasagar Univ, Dept Appl Math Oceanol &amp; Comp Programming, Midnapore 721102, India</t>
  </si>
  <si>
    <t>1598-5865</t>
  </si>
  <si>
    <t>1865-2085</t>
  </si>
  <si>
    <t>10.1007/s12190-022-01748-5</t>
  </si>
  <si>
    <t>Green Published</t>
  </si>
  <si>
    <t>Ghosh, Shantanu; Sahu, Tarak Nath</t>
  </si>
  <si>
    <t>Targeting zero hunger to ensure sustainable development: Insights from a panel structure</t>
  </si>
  <si>
    <t>SUSTAINABLE DEVELOPMENT</t>
  </si>
  <si>
    <t>[Ghosh, Shantanu] Vidyasagar Univ, Dept Commerce, Midnapore 721102, West Bengal, India; [Sahu, Tarak Nath] Vidyasagar Univ, Dept Business Adm, Midnapore 721102, West Bengal, India; [Sahu, Tarak Nath] Vidyasagar Univ, Dept Business Adm, Midnapore 721102, West Bengal, India</t>
  </si>
  <si>
    <t>Sahu, TN (corresponding author), Vidyasagar Univ, Dept Business Adm, Midnapore 721102, West Bengal, India.</t>
  </si>
  <si>
    <t>0968-0802</t>
  </si>
  <si>
    <t>1099-1719</t>
  </si>
  <si>
    <t>10.1002/sd.2549</t>
  </si>
  <si>
    <t>Development Studies; Green &amp; Sustainable Science &amp; Technology; Regional &amp; Urban Planning</t>
  </si>
  <si>
    <t>Development Studies; Science &amp; Technology - Other Topics; Public Administration</t>
  </si>
  <si>
    <t>Mondal, Krishna Gopal; Jana, Paresh Chandra; Saha, Satyajit</t>
  </si>
  <si>
    <t>Optical and structural properties of 2D transition metal dichalcogenides semiconductor MoS2</t>
  </si>
  <si>
    <t>BULLETIN OF MATERIALS SCIENCE</t>
  </si>
  <si>
    <t>[Mondal, Krishna Gopal; Jana, Paresh Chandra; Saha, Satyajit] Vidyasagar Univ, Dept Phys, Midnapore 721102, India</t>
  </si>
  <si>
    <t>Mondal, KG (corresponding author), Vidyasagar Univ, Dept Phys, Midnapore 721102, India.</t>
  </si>
  <si>
    <t>0250-4707</t>
  </si>
  <si>
    <t>0973-7669</t>
  </si>
  <si>
    <t>10.1007/s12034-022-02852-9</t>
  </si>
  <si>
    <t>Materials Science, Multidisciplinary</t>
  </si>
  <si>
    <t>Materials Science</t>
  </si>
  <si>
    <t>Bera, Sudip; Samanta, Riya; Das Chatterjee, Nilanjana</t>
  </si>
  <si>
    <t>A Baseline Study on Silaboti River Shifting, Flood, and Its Impact on Livelihood at Ghatal, Paschim Medinipur District, West Bengal</t>
  </si>
  <si>
    <t>FLOODS IN THE GANGA-BRAHMAPUTRA- MEGHNA DELTA</t>
  </si>
  <si>
    <t>[Bera, Sudip; Samanta, Riya; Das Chatterjee, Nilanjana] Vidyasagar Univ, Dept Geog, Midnapore, West Bengal, India</t>
  </si>
  <si>
    <t>Das Chatterjee, N (corresponding author), Vidyasagar Univ, Dept Geog, Midnapore, West Bengal, India.</t>
  </si>
  <si>
    <t>SPRINGER NATURE SWITZERLAND AG</t>
  </si>
  <si>
    <t>PICASSOPLATZ 4, BASEL, CH-4052, SWITZERLAND</t>
  </si>
  <si>
    <t>2194-315X</t>
  </si>
  <si>
    <t>2194-3168</t>
  </si>
  <si>
    <t>10.1007/978-3-031-21086-015</t>
  </si>
  <si>
    <t>Environmental Sciences; Geosciences, Multidisciplinary; Water Resources</t>
  </si>
  <si>
    <t>Book Citation Index – Science (BKCI-S)</t>
  </si>
  <si>
    <t>Environmental Sciences &amp; Ecology; Geology; Water Resources</t>
  </si>
  <si>
    <t>Social Sector Spending, Governance and Economic Development Perspectives from Across the World Preface</t>
  </si>
  <si>
    <t>IDEAL AND DOT IDEAL OF A PS ALGEBRA IN PICTURE FUZZY ENVIRONMENT</t>
  </si>
  <si>
    <t>Dogra, S (corresponding author), Vidyasagar Univ, Dept Appl Math Oceanol &amp; Comp Programming, Midnapore 721102, India.</t>
  </si>
  <si>
    <t>An investigation of edge F-index on fuzzy graphs and application in molecular chemistry</t>
  </si>
  <si>
    <t>COMPLEX &amp; INTELLIGENT SYSTEMS</t>
  </si>
  <si>
    <t>2199-4536</t>
  </si>
  <si>
    <t>2198-6053</t>
  </si>
  <si>
    <t>10.1007/s40747-022-00896-2</t>
  </si>
  <si>
    <t>Jana, Susovon; Sahu, Tarak N.</t>
  </si>
  <si>
    <t>Is the cryptocurrency market a hedge against stock market risk? A Wavelet and GARCH approach</t>
  </si>
  <si>
    <t>ECONOMIC NOTES</t>
  </si>
  <si>
    <t>[Jana, Susovon; Sahu, Tarak N.] Vidyasagar Univ, Dept Business Adm, Midnapore 721102, W Bengal, India</t>
  </si>
  <si>
    <t>Sahu, TN (corresponding author), Vidyasagar Univ, Dept Business Adm, Midnapore 721102, W Bengal, India.</t>
  </si>
  <si>
    <t>0391-5026</t>
  </si>
  <si>
    <t>1468-0300</t>
  </si>
  <si>
    <t>10.1111/ecno.12227</t>
  </si>
  <si>
    <t>Das, Seba; Dey, Arindam; Maji, Shilpa; Sahoo, Asim; Barman, Ananya; Santra, Sourav; Mondal, Subhadeep; Mondal, Keshab Chandra; Chattopadhyay, Sandip</t>
  </si>
  <si>
    <t>Attenuation of fluoride-induced hepatorenal oxidative stress by ferulic acid in vivo: An approach with in-silico analysis and interaction informatics of ferulic acid</t>
  </si>
  <si>
    <t>JOURNAL OF TRACE ELEMENTS IN MEDICINE AND BIOLOGY</t>
  </si>
  <si>
    <t>[Das, Seba; Sahoo, Asim; Mondal, Subhadeep; Chattopadhyay, Sandip] Vidyasagar Univ, Ctr Life Sci, Midnapore 721102, W Bengal, India; [Dey, Arindam; Maji, Shilpa; Barman, Ananya; Chattopadhyay, Sandip] Vidyasagar Univ, Dept Biomed Lab Sci &amp; Management &amp; Clin Nutr, Midnapore 721102, W Bengal, India; [Dey, Arindam; Maji, Shilpa; Barman, Ananya; Chattopadhyay, Sandip] Vidyasagar Univ, UGC Innovat Dept, Dietet Div, Midnapore 721102, W Bengal, India; [Santra, Sourav; Mondal, Keshab Chandra] Vidyasagar Univ, Dept Microbiol, Midnapore 721102, W Bengal, India; [Chattopadhyay, Sandip] Vidyasagar Univ, Dept Biomed Lab Sci &amp; Management &amp; Clin Nutr, Midnapore, India; [Chattopadhyay, Sandip] Vidyasagar Univ, UGC Innovat Dept, Dietet Div, Midnapore, India</t>
  </si>
  <si>
    <t>Vidyasagar University; Vidyasagar University; Vidyasagar University; Vidyasagar University; Vidyasagar University; Vidyasagar University</t>
  </si>
  <si>
    <t>Chattopadhyay, S (corresponding author), Vidyasagar Univ, Dept Biomed Lab Sci &amp; Management &amp; Clin Nutr, Midnapore, India.;Chattopadhyay, S (corresponding author), Vidyasagar Univ, UGC Innovat Dept, Dietet Div, Midnapore, India.</t>
  </si>
  <si>
    <t>ELSEVIER GMBH</t>
  </si>
  <si>
    <t>MUNICH</t>
  </si>
  <si>
    <t>HACKERBRUCKE 6, 80335 MUNICH, GERMANY</t>
  </si>
  <si>
    <t>0946-672X</t>
  </si>
  <si>
    <t>1878-3252</t>
  </si>
  <si>
    <t>10.1016/j.jtemb.2023.127133</t>
  </si>
  <si>
    <t>Biochemistry &amp; Molecular Biology; Endocrinology &amp; Metabolism</t>
  </si>
  <si>
    <t>HYPER-CONNECTIVITY INDEX FOR FUZZY GRAPH WITH APPLICATION</t>
  </si>
  <si>
    <t>Broad spectrum bioactivity of a novel β-glucan rich heteropolysaccharide, Pestalopine isolated from endophytic fungi Pestalotiopsis chamaeropsis CEL6</t>
  </si>
  <si>
    <t>ARCHIVES OF MICROBIOLOGY</t>
  </si>
  <si>
    <t>[Santra, Hiran Kanti; Banerjee, Debdulal] Vidyasagar Univ, Dept Bot &amp; Forestry, Microbiol &amp; Microbial Biotechnol Lab, Midnapore 721102, W Bengal, India; [Banerjee, Debdulal] Vidyasagar Univ, Ctr Life Sci, Midnapore 721102, W Bengal, India</t>
  </si>
  <si>
    <t>Banerjee, D (corresponding author), Vidyasagar Univ, Dept Bot &amp; Forestry, Microbiol &amp; Microbial Biotechnol Lab, Midnapore 721102, W Bengal, India.;Banerjee, D (corresponding author), Vidyasagar Univ, Ctr Life Sci, Midnapore 721102, W Bengal, India.</t>
  </si>
  <si>
    <t>0302-8933</t>
  </si>
  <si>
    <t>1432-072X</t>
  </si>
  <si>
    <t>10.1007/s00203-023-03620-x</t>
  </si>
  <si>
    <t>Green Submitted</t>
  </si>
  <si>
    <t>Das, Kousik; Das Chatterjee, Nilanjana; Jana, Debarati; Bhattacharya, Raj Kumar</t>
  </si>
  <si>
    <t>Application of land-use regression model with regularization algorithm to assess PM2.5 and PM10 concentration and health risk in Kolkata Metropolitan</t>
  </si>
  <si>
    <t>URBAN CLIMATE</t>
  </si>
  <si>
    <t>[Das, Kousik; Das Chatterjee, Nilanjana; Bhattacharya, Raj Kumar] Vidyasagar Univ, Dept Geog, Midnapore, W Bengal, India; [Jana, Debarati] Vidyasagar Univ, Dept Human Physiol, Midnapore, W Bengal, India</t>
  </si>
  <si>
    <t>Das Chatterjee, N (corresponding author), Vidyasagar Univ, Dept Geog, Midnapore, W Bengal, India.</t>
  </si>
  <si>
    <t>2212-0955</t>
  </si>
  <si>
    <t>10.1016/j.uclim.2023.101473</t>
  </si>
  <si>
    <t>Environmental Sciences; Meteorology &amp; Atmospheric Sciences</t>
  </si>
  <si>
    <t>Environmental Sciences &amp; Ecology; Meteorology &amp; Atmospheric Sciences</t>
  </si>
  <si>
    <t>Mukherjee, Srirupa</t>
  </si>
  <si>
    <t>Dalit Feminist Theory: A Reader</t>
  </si>
  <si>
    <t>[Mukherjee, Srirupa] Vidyasagar Univ, Dept Womens Studies, Midnapore, W Bengal, India</t>
  </si>
  <si>
    <t>Mukherjee, S (corresponding author), Vidyasagar Univ, Dept Womens Studies, Midnapore, W Bengal, India.</t>
  </si>
  <si>
    <t>1_SUPPL</t>
  </si>
  <si>
    <t>10.1177/2455328X221115590</t>
  </si>
  <si>
    <t>Ghosh, Shyamali; Roy, Sankar Kumar</t>
  </si>
  <si>
    <t>Closed-loop multi-objective waste management through vehicle routing problem in neutrosophic hesitant fuzzy environment</t>
  </si>
  <si>
    <t>[Ghosh, Shyamali; Roy, Sankar Kumar] Vidyasagar Univ, Dept Appl Math Oceanol &amp; Comp Programming, Midnapore 721102, W Bengal, India</t>
  </si>
  <si>
    <t>10.1016/j.asoc.2023.110854</t>
  </si>
  <si>
    <t>Jana, Tushar Kanti; Chatterjee, Kuntal</t>
  </si>
  <si>
    <t>Hybrid nanostructures exhibiting both photocatalytic and antibacterial activity-a review</t>
  </si>
  <si>
    <t>ENVIRONMENTAL SCIENCE AND POLLUTION RESEARCH</t>
  </si>
  <si>
    <t>[Jana, Tushar Kanti; Chatterjee, Kuntal] Vidyasagar Univ, Dept Phys, Midnapore 721102, India</t>
  </si>
  <si>
    <t>Chatterjee, K (corresponding author), Vidyasagar Univ, Dept Phys, Midnapore 721102, India.</t>
  </si>
  <si>
    <t>0944-1344</t>
  </si>
  <si>
    <t>1614-7499</t>
  </si>
  <si>
    <t>10.1007/s11356-023-29015-5</t>
  </si>
  <si>
    <t>Shikary, Chumki; Rudra, Somnath</t>
  </si>
  <si>
    <t>Identifying obstacles and opportunities of urbanization in the district primate town of Purulia, West Bengal</t>
  </si>
  <si>
    <t>GEOJOURNAL</t>
  </si>
  <si>
    <t>[Shikary, Chumki; Rudra, Somnath] Vidyasagar Univ, Dept Geog, Midnapore, West Bengal, India</t>
  </si>
  <si>
    <t>Rudra, S (corresponding author), Vidyasagar Univ, Dept Geog, Midnapore, West Bengal, India.</t>
  </si>
  <si>
    <t>0343-2521</t>
  </si>
  <si>
    <t>1572-9893</t>
  </si>
  <si>
    <t>10.1007/s10708-023-10878-7</t>
  </si>
  <si>
    <t>Khan, Meheboob; Das, Siddhartha; Roy, Aparna; Roy, Sumita</t>
  </si>
  <si>
    <t>Reusable Sugar-Based Gelator for Marine Oil-Spill Recovery and Waste Water Treatment</t>
  </si>
  <si>
    <t>LANGMUIR</t>
  </si>
  <si>
    <t>[Khan, Meheboob; Das, Siddhartha; Roy, Aparna; Roy, Sumita] Vidyasagar Univ, Dept Chem &amp; Chem Technol, Paschim Medinipur 721102, India</t>
  </si>
  <si>
    <t>Roy, S (corresponding author), Vidyasagar Univ, Dept Chem &amp; Chem Technol, Paschim Medinipur 721102, India.</t>
  </si>
  <si>
    <t>AMER CHEMICAL SOC</t>
  </si>
  <si>
    <t>WASHINGTON</t>
  </si>
  <si>
    <t>1155 16TH ST, NW, WASHINGTON, DC 20036 USA</t>
  </si>
  <si>
    <t>0743-7463</t>
  </si>
  <si>
    <t>1520-5827</t>
  </si>
  <si>
    <t>10.1021/acs.langmuir.2c03204</t>
  </si>
  <si>
    <t>Chemistry, Multidisciplinary; Chemistry, Physical; Materials Science, Multidisciplinary</t>
  </si>
  <si>
    <t>Chemistry; Materials Science</t>
  </si>
  <si>
    <t>Kundu, Moumita; Zafor, Abu; Maiti, Ramakrishna</t>
  </si>
  <si>
    <t>Assessing the nature of potential groundwater zones through machine learning (ML) algorithm in tropical plateau region, West Bengal, India</t>
  </si>
  <si>
    <t>ACTA GEOPHYSICA</t>
  </si>
  <si>
    <t>[Kundu, Moumita] Vidyasagar Univ, Dept Geog, Midnapore, Midnapore, West Bengal, India; [Zafor, Abu] Univ Sci &amp; Technol, Dept Civil Engn, Bangladesh Army Int, Cumilla, Bangladesh; [Maiti, Ramakrishna] Vidyasagar Univ, Dept Geog, Midnapore, West Bengal, India</t>
  </si>
  <si>
    <t>Kundu, M (corresponding author), Vidyasagar Univ, Dept Geog, Midnapore, Midnapore, West Bengal, India.</t>
  </si>
  <si>
    <t>SPRINGER INT PUBL AG</t>
  </si>
  <si>
    <t>CHAM</t>
  </si>
  <si>
    <t>GEWERBESTRASSE 11, CHAM, CH-6330, SWITZERLAND</t>
  </si>
  <si>
    <t>1895-6572</t>
  </si>
  <si>
    <t>1895-7455</t>
  </si>
  <si>
    <t>10.1007/s11600-023-01042-3</t>
  </si>
  <si>
    <t>Geochemistry &amp; Geophysics</t>
  </si>
  <si>
    <t>Mondal, Subhadeep; Rakshit, Subham; Pal, Kalyanbrata; Santra, Sourav; Goswami, Debabrata; Mondal, Saswati Parua; Halder, Suman Kumar; Mondal, Keshab Chandra</t>
  </si>
  <si>
    <t>Production of glutathione from probiotic Bacillus amyloliquefaciens KMH10 using banana peel extract</t>
  </si>
  <si>
    <t>BIORESOURCE TECHNOLOGY</t>
  </si>
  <si>
    <t>[Mondal, Subhadeep; Rakshit, Subham] Vidyasagar Univ, Ctr Life Sci, Midnapore 721102, West Bengal, India; [Pal, Kalyanbrata; Santra, Sourav; Goswami, Debabrata; Halder, Suman Kumar; Mondal, Keshab Chandra] Vidyasagar Univ, Dept Microbiol, Midnapore 721102, West Bengal, India; [Mondal, Saswati Parua] Bajkul Milani Mahavidyalaya, Dept Physiol, Midnapore 721626, West Bengal, India</t>
  </si>
  <si>
    <t>Mondal, KC (corresponding author), Vidyasagar Univ, Dept Microbiol, Midnapore 721102, West Bengal, India.</t>
  </si>
  <si>
    <t>0960-8524</t>
  </si>
  <si>
    <t>1873-2976</t>
  </si>
  <si>
    <t>10.1016/j.biortech.2023.128910</t>
  </si>
  <si>
    <t>Agricultural Engineering; Biotechnology &amp; Applied Microbiology; Energy &amp; Fuels</t>
  </si>
  <si>
    <t>Agriculture; Biotechnology &amp; Applied Microbiology; Energy &amp; Fuels</t>
  </si>
  <si>
    <t>Chakraborty, Chandrima; Pal, Dipyaman</t>
  </si>
  <si>
    <t>Gender Inequality and its Implications on Education and Health: A Global Perspective Introduction</t>
  </si>
  <si>
    <t>[Chakraborty, Chandrima] Vidyasagar Univ, Midnapore, W Bengal, India; [Pal, Dipyaman] Bethune Coll, Kolkata, W Bengal, India</t>
  </si>
  <si>
    <t>Chakraborty, C (corresponding author), Vidyasagar Univ, Midnapore, W Bengal, India.</t>
  </si>
  <si>
    <t>10.1108/978-1-83753-180-620231001</t>
  </si>
  <si>
    <t>Samanta, Shashanka Shekhar; Giri, Prabhat Kumar; Mudi, Naren; Mandal, Usha; Misra, Ajay</t>
  </si>
  <si>
    <t>Fluorescence 'Turn-on' Dual Sensor for Selective Detection of Cd2+ and H2AsO4- in Water</t>
  </si>
  <si>
    <t>JOURNAL OF FLUORESCENCE</t>
  </si>
  <si>
    <t>[Samanta, Shashanka Shekhar; Giri, Prabhat Kumar; Mudi, Naren; Mandal, Usha; Misra, Ajay] Vidyasagar Univ, Dept Chem, Midnapore 721102, West Bengal, India</t>
  </si>
  <si>
    <t>Misra, A (corresponding author), Vidyasagar Univ, Dept Chem, Midnapore 721102, West Bengal, India.</t>
  </si>
  <si>
    <t>SPRINGER/PLENUM PUBLISHERS</t>
  </si>
  <si>
    <t>233 SPRING ST, NEW YORK, NY 10013 USA</t>
  </si>
  <si>
    <t>1053-0509</t>
  </si>
  <si>
    <t>1573-4994</t>
  </si>
  <si>
    <t>10.1007/s10895-022-03091-1</t>
  </si>
  <si>
    <t>Biochemical Research Methods; Chemistry, Analytical; Chemistry, Physical</t>
  </si>
  <si>
    <t>Biochemistry &amp; Molecular Biology; Chemistry</t>
  </si>
  <si>
    <t>Bhunia, Anup Kumar; Mondal, Dheeman; Parui, Sanjukta Mondal; Mondal, Amal Kumar</t>
  </si>
  <si>
    <t>Characterization of a new natural novel lignocellulose fiber resource from the stem of Cyperus platystylis R.Br.</t>
  </si>
  <si>
    <t>SCIENTIFIC REPORTS</t>
  </si>
  <si>
    <t>[Bhunia, Anup Kumar; Mondal, Dheeman; Mondal, Amal Kumar] Vidyasagar Univ, UGC DRS SAP &amp; DBT BOOST WB Supported Dept 2, Dept Bot &amp; Forestry, Plant Taxon Biosystemat &amp; Mol Taxon Lab, Midnapore 721102, West Bengal, India; [Parui, Sanjukta Mondal] Lady Brabourne Coll, Post Grad Dept Zool, Biochem Lab, P1-2 Suhrawardy Ave, Kolkata 700017, West Bengal, India</t>
  </si>
  <si>
    <t>Mondal, AK (corresponding author), Vidyasagar Univ, UGC DRS SAP &amp; DBT BOOST WB Supported Dept 2, Dept Bot &amp; Forestry, Plant Taxon Biosystemat &amp; Mol Taxon Lab, Midnapore 721102, West Bengal, India.</t>
  </si>
  <si>
    <t>NATURE PORTFOLIO</t>
  </si>
  <si>
    <t>BERLIN</t>
  </si>
  <si>
    <t>HEIDELBERGER PLATZ 3, BERLIN, 14197, GERMANY</t>
  </si>
  <si>
    <t>2045-2322</t>
  </si>
  <si>
    <t>10.1038/s41598-023-35888-w</t>
  </si>
  <si>
    <t>Datta, Srimoyee; Sahu, Tarak Nath</t>
  </si>
  <si>
    <t>The Impact of the Pandemic on the Female Unorganized Sector Workers: A Study in the Rural Backdrop of West Bengal</t>
  </si>
  <si>
    <t>[Datta, Srimoyee] Sidho Kanho Birsha Univ, Dept Business Adm, Purulia, India; [Sahu, Tarak Nath] Vidyasagar Univ, Dept Business Adm, Midnapore, India</t>
  </si>
  <si>
    <t>Datta, S (corresponding author), Sidho Kanho Birsha Univ, Dept Business Adm, Purulia, India.</t>
  </si>
  <si>
    <t>10.1108/978-1-83753-180-620231021</t>
  </si>
  <si>
    <t>Mallick, Abhi; Roy, Abhiparna; Sarkar, Soma; Mondal, Keshab Ch.; Das, Surojit</t>
  </si>
  <si>
    <t>Customized molecular diagnostics of bacterial bloodstream infections for carbapenem resistance: A convenient and affordable approach</t>
  </si>
  <si>
    <t>PATHOGENS AND GLOBAL HEALTH</t>
  </si>
  <si>
    <t>[Mallick, Abhi; Das, Surojit] Vidyasagar Univ, Dept Biomed Lab Sci &amp; Management, Midnapore, W Bengal, India; [Roy, Abhiparna; Sarkar, Soma] Nil Ratan Sirkar Med Coll &amp; Hosp, Dept Microbiol, Kolkata, W Bengal, India; [Mondal, Keshab Ch.] Vidyasagar Univ, Dept Microbiol, Midnapore, W Bengal, India; [Das, Surojit] Vidyasagar Univ, Biomed Lab Sci &amp; Management, Midnapore 721102, W Bengal, India</t>
  </si>
  <si>
    <t>Das, S (corresponding author), Vidyasagar Univ, Biomed Lab Sci &amp; Management, Midnapore 721102, W Bengal, India.</t>
  </si>
  <si>
    <t>2047-7724</t>
  </si>
  <si>
    <t>2047-7732</t>
  </si>
  <si>
    <t>10.1080/20477724.2023.2201982</t>
  </si>
  <si>
    <t>Public, Environmental &amp; Occupational Health; Parasitology; Tropical Medicine</t>
  </si>
  <si>
    <t>Giri, Prabhat Kumar; Samanta, Shashanka Shekhar; Mudi, Naren; Mandal, Usha; Misra, Ajay</t>
  </si>
  <si>
    <t>Synthesis of Fluorophore Based Functional Material for Selective Detection of Al3+ Ion in Water and Decoding the AIEE Property of Its Hydrosol</t>
  </si>
  <si>
    <t>[Giri, Prabhat Kumar; Samanta, Shashanka Shekhar; Mudi, Naren; Mandal, Usha; Misra, Ajay] Vidyasagar Univ, Dept Chem, Midnapore 721102, West Bengal, India</t>
  </si>
  <si>
    <t>10.1007/s10895-023-03238-8</t>
  </si>
  <si>
    <t>Sabar, Bhubaneswar; Midya, Dipak K.</t>
  </si>
  <si>
    <t>Encountering Illness: Local Knowledge, Institutions and the Science of Healthcare Practices among the Chuktia Bhunjia Tribe of Odisha, India</t>
  </si>
  <si>
    <t>[Sabar, Bhubaneswar; Midya, Dipak K.] Vidyasagar Univ, Dept Anthropol, Midnapore, India; [Sabar, Bhubaneswar] Maharaja Sriram Chandra Bhanja Deo Univ, Dept Anthropol &amp; Tribal Studies, Mayurbhanj, India</t>
  </si>
  <si>
    <t>Sabar, B (corresponding author), Maharaja Sriram Chandra Bhanja Deo Univ, Dept Anthropol &amp; Tribal Studies, Erstwhile North Orissa Univ, Mayurbhanj 757003, Odisha, India.</t>
  </si>
  <si>
    <t>10.1177/00219096221086541</t>
  </si>
  <si>
    <t>Mondal, P.; Maiti, D. K.</t>
  </si>
  <si>
    <t>Base Fluids, Its Temperature and Heat Source on MHD Couette-Poiseuille Nanofluid Flow through Slippy Porous Microchannel with Convective-Radiative Condition: Entropy Analysis</t>
  </si>
  <si>
    <t>JOURNAL OF ENGINEERING THERMOPHYSICS</t>
  </si>
  <si>
    <t>[Mondal, P.] Subarnarekha Mahavidyalaya, Dept Math, Gopiballavpur 721506, Jhargram, India; [Maiti, D. K.] Vidyasagar Univ, Dept Appl Math Oceanol &amp; Comp Programming, Midnapore 721102, West Bengal, India</t>
  </si>
  <si>
    <t>Maiti, DK (corresponding author), Vidyasagar Univ, Dept Appl Math Oceanol &amp; Comp Programming, Midnapore 721102, West Bengal, India.</t>
  </si>
  <si>
    <t>PLEIADES PUBLISHING INC</t>
  </si>
  <si>
    <t>PLEIADES HOUSE, 7 W 54 ST, NEW YORK, NY, UNITED STATES</t>
  </si>
  <si>
    <t>1810-2328</t>
  </si>
  <si>
    <t>1990-5432</t>
  </si>
  <si>
    <t>10.1134/S181023282304015X</t>
  </si>
  <si>
    <t>Thermodynamics; Engineering, Mechanical; Mechanics</t>
  </si>
  <si>
    <t>Thermodynamics; Engineering; Mechanics</t>
  </si>
  <si>
    <t>Acharya, Indranil; Naskar, Shubhendu Shekhar; Pramanik, Shyamal Kumar</t>
  </si>
  <si>
    <t>Representation of Humiliation in Bengali Dalit Literature: A Comparative Study</t>
  </si>
  <si>
    <t>[Acharya, Indranil; Naskar, Shubhendu Shekhar] Vidyasagar Univ, Dept English, Midnapore, West Bengal, India; [Pramanik, Shyamal Kumar] Paschimbanga Dalit Sahitya Akad, Purulia, West Bengal, India; [Acharya, Indranil] Vidyasagar Univ, Dept English, Midnapore 721102, West Bengal, India</t>
  </si>
  <si>
    <t>Acharya, I (corresponding author), Vidyasagar Univ, Dept English, Midnapore 721102, West Bengal, India.</t>
  </si>
  <si>
    <t>10.1177/2455328X231170123</t>
  </si>
  <si>
    <t>Mukherjee, Kousik; Jana, Paresh Chandra</t>
  </si>
  <si>
    <t>Magnon bistability in a hybrid cavity-magnon system</t>
  </si>
  <si>
    <t>JOURNAL OF THE KOREAN PHYSICAL SOCIETY</t>
  </si>
  <si>
    <t>[Mukherjee, Kousik; Jana, Paresh Chandra] Vidyasagar Univ, Dept Phys, Midnapore 721102, India; [Mukherjee, Kousik] Govt Gen Degree Coll, Dept Phys, Gopiballavpur II, Gopiballavpur II, Beliaberah 721517, India</t>
  </si>
  <si>
    <t>Mukherjee, K (corresponding author), Vidyasagar Univ, Dept Phys, Midnapore 721102, India.;Mukherjee, K (corresponding author), Govt Gen Degree Coll, Dept Phys, Gopiballavpur II, Gopiballavpur II, Beliaberah 721517, India.</t>
  </si>
  <si>
    <t>KOREAN PHYSICAL SOC</t>
  </si>
  <si>
    <t>SEOUL</t>
  </si>
  <si>
    <t>635-4, YUKSAM-DONG, KANGNAM-KU, SEOUL 135-703, SOUTH KOREA</t>
  </si>
  <si>
    <t>0374-4884</t>
  </si>
  <si>
    <t>1976-8524</t>
  </si>
  <si>
    <t>10.1007/s40042-022-00677-7</t>
  </si>
  <si>
    <t>Mahapatra, Biswajit</t>
  </si>
  <si>
    <t>Prevalence of obesity using new adiposity indices among the Barwar community: A Denotified Tribe of Gonda district, Uttar Pradesh, India</t>
  </si>
  <si>
    <t>CLINICAL EPIDEMIOLOGY AND GLOBAL HEALTH</t>
  </si>
  <si>
    <t>[Mahapatra, Biswajit] Vidyasagar Univ, Dept Anthropol, Midnapore 721102, W Bengal, India; [Mahapatra, Biswajit] Anthropol Survey India, Head Off, Kolkata 700091, W Bengal, India</t>
  </si>
  <si>
    <t>Mahapatra, B (corresponding author), Vidyasagar Univ, Dept Anthropol, Midnapore 721102, W Bengal, India.;Mahapatra, B (corresponding author), Anthropol Survey India, Head Off, Kolkata 700091, W Bengal, India.</t>
  </si>
  <si>
    <t>ELSEVIER - DIVISION REED ELSEVIER INDIA PVT LTD</t>
  </si>
  <si>
    <t>17-A/1 MAIN RING ROAD, LAJPAT NAGAR IV, NEW DELHI, 110024, INDIA</t>
  </si>
  <si>
    <t>2452-0918</t>
  </si>
  <si>
    <t>2213-3984</t>
  </si>
  <si>
    <t>10.1016/j.cegh.2023.101370</t>
  </si>
  <si>
    <t>Mandal, Usha; Samanta, Shashanka Shekhar; Beg, Hasibul; Misra, Ajay</t>
  </si>
  <si>
    <t>Investigation of first hyper-polarisability molecular switches between enol-keto equilibrium of phenyl benzodifurantrione: a DFT-based computational study</t>
  </si>
  <si>
    <t>MOLECULAR PHYSICS</t>
  </si>
  <si>
    <t>[Mandal, Usha; Samanta, Shashanka Shekhar; Beg, Hasibul; Misra, Ajay] Vidyasagar Univ, Midnapore, India; [Misra, Ajay] Vidyasagar Univ, Dept Chem, Midnapore 721101, India</t>
  </si>
  <si>
    <t>Misra, A (corresponding author), Vidyasagar Univ, Dept Chem, Midnapore 721101, India.</t>
  </si>
  <si>
    <t>0026-8976</t>
  </si>
  <si>
    <t>1362-3028</t>
  </si>
  <si>
    <t>10.1080/00268976.2022.2161964</t>
  </si>
  <si>
    <t>Chemistry, Physical; Physics, Atomic, Molecular &amp; Chemical</t>
  </si>
  <si>
    <t>Chemistry; Physics</t>
  </si>
  <si>
    <t>Samanta, Kalyan Sundar; Rath, Durga Sankar</t>
  </si>
  <si>
    <t>Retrieval effectiveness of Scopus and Web of Science based on three types of subject metadata: a comparative study in Economics</t>
  </si>
  <si>
    <t>ANNALS OF LIBRARY AND INFORMATION STUDIES</t>
  </si>
  <si>
    <t>[Samanta, Kalyan Sundar] Prabhu Jagatbandhu Coll, Librarian, Howrah 711302, W Bengal, India; [Rath, Durga Sankar] Vidyasagar Univ, Dept Lib &amp; Informat Sci, Midnapore 721102, W Bengal, India</t>
  </si>
  <si>
    <t>Samanta, KS (corresponding author), Prabhu Jagatbandhu Coll, Librarian, Howrah 711302, W Bengal, India.</t>
  </si>
  <si>
    <t>0972-5423</t>
  </si>
  <si>
    <t>0975-2404</t>
  </si>
  <si>
    <t>10.56042/alis.v70i3.2492</t>
  </si>
  <si>
    <t>Information Science &amp; Library Science</t>
  </si>
  <si>
    <t>Maity, Shrabanti; Sinha, Anup</t>
  </si>
  <si>
    <t>Technical efficiency and its determinants in regulating adolescents' coronavirus infection across Asian countries</t>
  </si>
  <si>
    <t>[Maity, Shrabanti] Vidyasagar Univ, Dept Econ, Midnapore, West Bengal, India; [Sinha, Anup] Karimganj Coll, Dept Commerce, Karimganj, Assam, India</t>
  </si>
  <si>
    <t>10.1038/s41598-023-45442-3</t>
  </si>
  <si>
    <t>Ghosh, Smita; Kar, Priyanka; Chakrabarti, Sudipta; Pradhan, Shrabani; Mondal, Keshab Chandra; Ghosh, Kuntal</t>
  </si>
  <si>
    <t>Pathogenicity of Vibrio harveyi and its biocontrol using bacteriophages</t>
  </si>
  <si>
    <t>SYSTEMS MICROBIOLOGY AND BIOMANUFACTURING</t>
  </si>
  <si>
    <t>[Ghosh, Smita; Kar, Priyanka; Chakrabarti, Sudipta; Pradhan, Shrabani; Ghosh, Kuntal] Midnapore City Coll, Dept Biol Sci, Midnapore, W Bengal, India; [Ghosh, Smita; Kar, Priyanka] Vidyasagar Univ, Biodivers &amp; Environm Studies Res Ctr, Midnapore City Coll, Midnapore, W Bengal, India; [Mondal, Keshab Chandra] Vidyasagar Univ, Dept Microbiol, Midnapore 721102, W Bengal, India</t>
  </si>
  <si>
    <t>Ghosh, K (corresponding author), Midnapore City Coll, Dept Biol Sci, Midnapore, W Bengal, India.</t>
  </si>
  <si>
    <t>2662-7655</t>
  </si>
  <si>
    <t>2662-7663</t>
  </si>
  <si>
    <t>10.1007/s43393-023-00178-z</t>
  </si>
  <si>
    <t>Biotechnology &amp; Applied Microbiology</t>
  </si>
  <si>
    <t>Khatun, Munira; Jana, Gopal Chandra; Nayim, Sk; Dhal, Asima; Patra, Anirudha; Hossain, Maidul</t>
  </si>
  <si>
    <t>Evaluation of the size effect of hydrophobic ring substitution on 9-O position of berberine on DNA binding</t>
  </si>
  <si>
    <t>JOURNAL OF BIOMOLECULAR STRUCTURE &amp; DYNAMICS</t>
  </si>
  <si>
    <t>[Khatun, Munira; Jana, Gopal Chandra; Nayim, Sk; Dhal, Asima; Patra, Anirudha; Hossain, Maidul] Vidyasagar Univ, Dept Chem, Midnapore, West Bengal, India; [Hossain, Maidul] Vidyasagar Univ, Dept Chem &amp; Chem Technol, Midnapore 721102, West Bengal, India</t>
  </si>
  <si>
    <t>Hossain, M (corresponding author), Vidyasagar Univ, Dept Chem &amp; Chem Technol, Midnapore 721102, West Bengal, India.</t>
  </si>
  <si>
    <t>TAYLOR &amp; FRANCIS INC</t>
  </si>
  <si>
    <t>PHILADELPHIA</t>
  </si>
  <si>
    <t>530 WALNUT STREET, STE 850, PHILADELPHIA, PA 19106 USA</t>
  </si>
  <si>
    <t>0739-1102</t>
  </si>
  <si>
    <t>1538-0254</t>
  </si>
  <si>
    <t>10.1080/07391102.2023.2180436</t>
  </si>
  <si>
    <t>Biochemistry &amp; Molecular Biology; Biophysics</t>
  </si>
  <si>
    <t>Mandal, Usha; Samanta, Shashanka Shekhar; Giri, Subhadip; Misra, Ajay</t>
  </si>
  <si>
    <t>Single alkali metal-doped hexalithioborazine complexes with exceptionally high value of polarizability and first hyperpolarizability: a DFT-based computational study</t>
  </si>
  <si>
    <t>THEORETICAL CHEMISTRY ACCOUNTS</t>
  </si>
  <si>
    <t>[Mandal, Usha; Samanta, Shashanka Shekhar; Giri, Subhadip; Misra, Ajay] Vidyasagar Univ, Dept Chem, Midnapore 721101, India</t>
  </si>
  <si>
    <t>1432-881X</t>
  </si>
  <si>
    <t>1432-2234</t>
  </si>
  <si>
    <t>10.1007/s00214-023-03066-w</t>
  </si>
  <si>
    <t>Chemistry, Physical</t>
  </si>
  <si>
    <t>Chemistry</t>
  </si>
  <si>
    <t>Mandal, Prasenjit; Samanta, Sovan; Pal, Madhumangal</t>
  </si>
  <si>
    <t>Large-scale alternative processing group decision-making under Pythagorean linguistic preference environment</t>
  </si>
  <si>
    <t>SOFT COMPUTING</t>
  </si>
  <si>
    <t>[Mandal, Prasenjit; Pal, Madhumangal] Vidyasagar Univ, Dept Appl Math Oceanol &amp; Comp Programming, Midnapore 721102, WB, India; [Samanta, Sovan] Tamralipta Mahavidyalaya, Dept Math, Tamluk 721636, WB, India</t>
  </si>
  <si>
    <t>Mandal, P (corresponding author), Vidyasagar Univ, Dept Appl Math Oceanol &amp; Comp Programming, Midnapore 721102, WB, India.</t>
  </si>
  <si>
    <t>1432-7643</t>
  </si>
  <si>
    <t>1433-7479</t>
  </si>
  <si>
    <t>10.1007/s00500-023-09012-z</t>
  </si>
  <si>
    <t>Magnon-induced transparency and amplification in a hybrid cavity-magnon system</t>
  </si>
  <si>
    <t>EUROPEAN PHYSICAL JOURNAL PLUS</t>
  </si>
  <si>
    <t>[Mukherjee, Kousik; Jana, Paresh Chandra] Vidyasagar Univ, Dept Phys, Midnapore 721102, India; [Mukherjee, Kousik] Govt Gen Degree Coll Gopiballavpur II, Dept Phys, Jhargram 721517, India</t>
  </si>
  <si>
    <t>Mukherjee, K (corresponding author), Vidyasagar Univ, Dept Phys, Midnapore 721102, India.;Mukherjee, K (corresponding author), Govt Gen Degree Coll Gopiballavpur II, Dept Phys, Jhargram 721517, India.</t>
  </si>
  <si>
    <t>2190-5444</t>
  </si>
  <si>
    <t>10.1140/epjp/s13360-023-04783-8</t>
  </si>
  <si>
    <t>Mahapatra, Rupkumar; Samanta, Sovan; Pal, Madhumangal</t>
  </si>
  <si>
    <t>Detecting influential node in a network using neutrosophic graph and its application</t>
  </si>
  <si>
    <t>[Mahapatra, Rupkumar; Pal, Madhumangal] Vidyasagar Univ, Dept Appl Math Oceanol &amp; Comp Programming, Midnapore 721102, W Bengal, India; [Samanta, Sovan] Tamralipta Mahavidyalaya, Dept Math, Tamluk 721636, W Bengal, India</t>
  </si>
  <si>
    <t>Samanta, S (corresponding author), Tamralipta Mahavidyalaya, Dept Math, Tamluk 721636, W Bengal, India.</t>
  </si>
  <si>
    <t>10.1007/s00500-023-08234-5</t>
  </si>
  <si>
    <t>Rakshit, Soumen; Mondal, Krishna Gopal; Jana, Paresh Chandra; Kamilya, Tapanendu; Saha, Satyajit</t>
  </si>
  <si>
    <t>Structural and optical properties of chemically synthesized copper oxide nanoparticles and their photocatalytic application</t>
  </si>
  <si>
    <t>JOURNAL OF MATERIALS SCIENCE-MATERIALS IN ELECTRONICS</t>
  </si>
  <si>
    <t>[Rakshit, Soumen; Mondal, Krishna Gopal; Jana, Paresh Chandra; Saha, Satyajit] Vidyasagar Univ, Dept Phys, Midnapore 721102, West Bengal, India; [Kamilya, Tapanendu] Narajole Raj Coll, Dept Phys, Paschim Medinipur 721211, W Bengal, India</t>
  </si>
  <si>
    <t>Mondal, KG (corresponding author), Vidyasagar Univ, Dept Phys, Midnapore 721102, West Bengal, India.</t>
  </si>
  <si>
    <t>0957-4522</t>
  </si>
  <si>
    <t>1573-482X</t>
  </si>
  <si>
    <t>10.1007/s10854-023-11593-2</t>
  </si>
  <si>
    <t>Engineering, Electrical &amp; Electronic; Materials Science, Multidisciplinary; Physics, Applied; Physics, Condensed Matter</t>
  </si>
  <si>
    <t>Engineering; Materials Science; Physics</t>
  </si>
  <si>
    <t>Maity, Debabrata; Dutta, Bidyarthi</t>
  </si>
  <si>
    <t>The formation of the subject Cell Biology from the perspective of linguistics: An analytical study</t>
  </si>
  <si>
    <t>[Maity, Debabrata] Khejuri Coll, Cent Lib, Khejuri 721431, West Bengal, India; [Dutta, Bidyarthi] Vidyasagar Univ, Dept Lib &amp; Informat Sci, Midnapore 721102, West Bengal, India</t>
  </si>
  <si>
    <t>Maity, D (corresponding author), Khejuri Coll, Cent Lib, Khejuri 721431, West Bengal, India.</t>
  </si>
  <si>
    <t>10.56042/alis.v70i2.1045</t>
  </si>
  <si>
    <t>Layek, Ujjwal; Das, Nandita; Kumar De, Suman; Karmakar, Prakash</t>
  </si>
  <si>
    <t>The botanical origin of cerumen and propolis of Indian stingless bees (Tetragonula iridipennis Smith): pollen spectrum does not accurately indicate latex and resin sources</t>
  </si>
  <si>
    <t>APIDOLOGIE</t>
  </si>
  <si>
    <t>[Layek, Ujjwal] Rampurhat Coll, Dept Bot, Rampurhat 731224, Birbhum, India; [Das, Nandita] Vidyasagar Univ, Ctr Life Sci, Midnapore 721102, India; [Kumar De, Suman; Karmakar, Prakash] Vidyasagar Univ, Dept Bot &amp; Forestry, Midnapore 721102, India</t>
  </si>
  <si>
    <t>Karmakar, P (corresponding author), Vidyasagar Univ, Dept Bot &amp; Forestry, Midnapore 721102, India.</t>
  </si>
  <si>
    <t>SPRINGER FRANCE</t>
  </si>
  <si>
    <t>PARIS</t>
  </si>
  <si>
    <t>22 RUE DE PALESTRO, PARIS, 75002, FRANCE</t>
  </si>
  <si>
    <t>0044-8435</t>
  </si>
  <si>
    <t>1297-9678</t>
  </si>
  <si>
    <t>10.1007/s13592-023-00994-1</t>
  </si>
  <si>
    <t>Entomology</t>
  </si>
  <si>
    <t>Green Published, Bronze</t>
  </si>
  <si>
    <t>Das, Pinaki; Ghosh, Sudeshna; Paria, Bibek</t>
  </si>
  <si>
    <t>Multidimensional poverty in India: patterns of reduction across population subgroups and geographical locations during 2005-06 and 2019-21</t>
  </si>
  <si>
    <t>[Das, Pinaki; Paria, Bibek] Vidyasagar Univ, Dept Econ, Kolkata 721102, West Bengal, India; [Ghosh, Sudeshna] Scottish Church Coll, Dept Econ, Kolkata 700006, West Bengal, India</t>
  </si>
  <si>
    <t>Ghosh, S (corresponding author), Scottish Church Coll, Dept Econ, Kolkata 700006, West Bengal, India.</t>
  </si>
  <si>
    <t>10.1007/s10708-023-10833-6</t>
  </si>
  <si>
    <t>Basu, Anirban</t>
  </si>
  <si>
    <t>Examining the effect of the crown ether, 18-crown-6, on lysozyme fibrillation</t>
  </si>
  <si>
    <t>NEW JOURNAL OF CHEMISTRY</t>
  </si>
  <si>
    <t>[Basu, Anirban] Vidyasagar Univ, Dept Chem, Midnapore 721102, India</t>
  </si>
  <si>
    <t>Basu, A (corresponding author), Vidyasagar Univ, Dept Chem, Midnapore 721102, India.</t>
  </si>
  <si>
    <t>ROYAL SOC CHEMISTRY</t>
  </si>
  <si>
    <t>THOMAS GRAHAM HOUSE, SCIENCE PARK, MILTON RD, CAMBRIDGE CB4 0WF, CAMBS, ENGLAND</t>
  </si>
  <si>
    <t>1144-0546</t>
  </si>
  <si>
    <t>1369-9261</t>
  </si>
  <si>
    <t>10.1039/d2nj05900b</t>
  </si>
  <si>
    <t>Chemistry, Multidisciplinary</t>
  </si>
  <si>
    <t>Basu, Anindya; Dutta, Bidyarthi</t>
  </si>
  <si>
    <t>Redesigning of Lotka's Law with Simpson's 3/8 Rule</t>
  </si>
  <si>
    <t>JOURNAL OF SCIENTOMETRIC RESEARCH</t>
  </si>
  <si>
    <t>[Basu, Anindya] Maharani Kasiswari Coll, Cent Lib, Kolkata, West Bengal, India; [Dutta, Bidyarthi] Vidyasagar Univ, Dept Lib &amp; Informat Sci, Kolkata, West Bengal, India</t>
  </si>
  <si>
    <t>Dutta, B (corresponding author), Vidyasagar Univ, Dept Lib &amp; Informat Sci, Kolkata, West Bengal, India.</t>
  </si>
  <si>
    <t>PHCOG NET</t>
  </si>
  <si>
    <t>KARNATAKA</t>
  </si>
  <si>
    <t>17, 2ND FLR, BUDDHA VIHAR RD, NEAR SPORTS ZONE, COX TOWN, BENGALURU, KARNATAKA, 560005, INDIA</t>
  </si>
  <si>
    <t>2321-6654</t>
  </si>
  <si>
    <t>2320-0057</t>
  </si>
  <si>
    <t>10.5530/jscires.12.1.017</t>
  </si>
  <si>
    <t>hybrid</t>
  </si>
  <si>
    <t>Karmakar, Asim Kumar; Jana, Sebak Kumar</t>
  </si>
  <si>
    <t>Governance Reforms from a Global Perspective Some Dimensions</t>
  </si>
  <si>
    <t>[Karmakar, Asim Kumar] Netaji Subhas Open Univ, Sch Profess Studies, Dept Econ, Kolkata, India; [Jana, Sebak Kumar] Vidyasagar Univ, Econ, Midnapore, W Bengal, India</t>
  </si>
  <si>
    <t>Karmakar, AK (corresponding author), Netaji Subhas Open Univ, Sch Profess Studies, Dept Econ, Kolkata, India.</t>
  </si>
  <si>
    <t>10.4324/9781003245797-11</t>
  </si>
  <si>
    <t>Layek, Ujjwal; Kundu, Arijit; Das, Nandita; Mondal, Rajib; Karmakar, Prakash</t>
  </si>
  <si>
    <t>Intercropping with Pigeonpea (Cajanus cajan L. Millsp.): An Assessment of Its Influence on the Assemblage of Pollinators and Yield of Neighbouring Non-Leguminous Crops</t>
  </si>
  <si>
    <t>LIFE-BASEL</t>
  </si>
  <si>
    <t>[Layek, Ujjwal] Rampurhat Coll, Dept Bot, Birbhum 731224, India; [Kundu, Arijit; Mondal, Rajib; Karmakar, Prakash] Vidyasagar Univ, Dept Bot &amp; Forestry, Midnapore 721102, India; [Das, Nandita] Vidyasagar Univ, Ctr Life Sci, Midnapore 721102, India</t>
  </si>
  <si>
    <t>2075-1729</t>
  </si>
  <si>
    <t>10.3390/life13010193</t>
  </si>
  <si>
    <t>Biology; Microbiology</t>
  </si>
  <si>
    <t>Life Sciences &amp; Biomedicine - Other Topics; Microbiology</t>
  </si>
  <si>
    <t>Whole genome sequence analysis of Aeromonas-infecting bacteriophage AHPMCC7, a new species of genus Ahphunavirus and its application in Litopenaeus vannamei culture</t>
  </si>
  <si>
    <t>VIROLOGY</t>
  </si>
  <si>
    <t>[Ghosh, Smita; Kar, Priyanka; Chakrabarti, Sudipta; Pradhan, Shrabani; Ghosh, Kuntal] Midnapore City Coll, Dept Biol Sci, Midnapore, West Bengal, India; [Ghosh, Smita; Kar, Priyanka] Vidyasagar Univ, Biodivers &amp; Environm Studies Res Ctr, Midnapore City Coll, Midnapore, West Bengal, India; [Mondal, Keshab Chandra] Vidyasagar Univ, Dept Microbiol, Midnapore, West Bengal, India</t>
  </si>
  <si>
    <t>Ghosh, K (corresponding author), Midnapore City Coll, Dept Biol Sci, Midnapore, West Bengal, India.</t>
  </si>
  <si>
    <t>ACADEMIC PRESS INC ELSEVIER SCIENCE</t>
  </si>
  <si>
    <t>SAN DIEGO</t>
  </si>
  <si>
    <t>525 B ST, STE 1900, SAN DIEGO, CA 92101-4495 USA</t>
  </si>
  <si>
    <t>0042-6822</t>
  </si>
  <si>
    <t>1089-862X</t>
  </si>
  <si>
    <t>10.1016/j.virol.2023.109887</t>
  </si>
  <si>
    <t>Virology</t>
  </si>
  <si>
    <t>Maity, Souvanik; Maiti, Ramkrishna; Senapati, Tarakeshwar</t>
  </si>
  <si>
    <t>Impact of COVID-19 lockdown on the water quality of the Damodar River, a tributary of the Ganga River in West Bengal</t>
  </si>
  <si>
    <t>SUSTAINABLE WATER RESOURCES MANAGEMENT</t>
  </si>
  <si>
    <t>[Maity, Souvanik; Maiti, Ramkrishna] Vidyasagar Univ, Dept Geog, Midnapore 721102, W Bengal, India; [Senapati, Tarakeshwar] Sidho Kanho Birsha Univ, Dept Environm Sci, Purulia 723104, W Bengal, India</t>
  </si>
  <si>
    <t>Maity, S (corresponding author), Vidyasagar Univ, Dept Geog, Midnapore 721102, W Bengal, India.</t>
  </si>
  <si>
    <t>2363-5037</t>
  </si>
  <si>
    <t>2363-5045</t>
  </si>
  <si>
    <t>10.1007/s40899-022-00790-2</t>
  </si>
  <si>
    <t>Water Resources</t>
  </si>
  <si>
    <t>Samui, Rajesh; Bhunia, Amit Kumar; Saha, Satyajit</t>
  </si>
  <si>
    <t>Study of enhanced photodegradation of methylene blue in presence of grown SnSe nanoparticles</t>
  </si>
  <si>
    <t>[Samui, Rajesh; Saha, Satyajit] Vidyasagar Univ, Dept Phys, Paschim Medinipur 721102, W Bengal, India; [Bhunia, Amit Kumar] Govt Gen Degree Coll Gopiballavpur II, Dept Phys, Jhargram 721517, W Bengal, India</t>
  </si>
  <si>
    <t>Bhunia, AK (corresponding author), Govt Gen Degree Coll Gopiballavpur II, Dept Phys, Jhargram 721517, W Bengal, India.</t>
  </si>
  <si>
    <t>10.1007/s10854-023-10169-4</t>
  </si>
  <si>
    <t>Das Roy, Monami; Sana, Shib Sankar</t>
  </si>
  <si>
    <t>The return and remanufacturing rates in a multi-stage green supply chain system with rework, variable shipping cost and ordering cost reduction</t>
  </si>
  <si>
    <t>[Das Roy, Monami] Vidyasagar Univ, Haldia Govt Coll, Dept Math, Purba Medinipur, India; [Sana, Shib Sankar] Kishore Bharati Bhagini Nivedita Coll, Kolkata 700060, W Bengal, India</t>
  </si>
  <si>
    <t>Sana, SS (corresponding author), Kishore Bharati Bhagini Nivedita Coll, Kolkata 700060, W Bengal, India.</t>
  </si>
  <si>
    <t>10.1080/23302674.2022.2113174</t>
  </si>
  <si>
    <t>Hui, Shalmali</t>
  </si>
  <si>
    <t>Carbon dots (CDs): basics, recent potential biomedical applications, challenges, and future perspectives</t>
  </si>
  <si>
    <t>JOURNAL OF NANOPARTICLE RESEARCH</t>
  </si>
  <si>
    <t>[Hui, Shalmali] Vidyasagar Univ, Dept Chem, Hijli Coll, Kharagpur 721306, W Bengal, India</t>
  </si>
  <si>
    <t>Hui, S (corresponding author), Vidyasagar Univ, Dept Chem, Hijli Coll, Kharagpur 721306, W Bengal, India.</t>
  </si>
  <si>
    <t>1388-0764</t>
  </si>
  <si>
    <t>1572-896X</t>
  </si>
  <si>
    <t>10.1007/s11051-023-05701-w</t>
  </si>
  <si>
    <t>Chemistry, Multidisciplinary; Nanoscience &amp; Nanotechnology; Materials Science, Multidisciplinary</t>
  </si>
  <si>
    <t>Chemistry; Science &amp; Technology - Other Topics; Materials Science</t>
  </si>
  <si>
    <t>Maity, Sudarshan; Sahu, Tarak Nath</t>
  </si>
  <si>
    <t>Paranoia Among Employees of Private Organizations: An Outcome of COVID-19</t>
  </si>
  <si>
    <t>JOURNAL OF ECONOMIC ISSUES</t>
  </si>
  <si>
    <t>[Maity, Sudarshan] Inst Cost Accountants India, Kolkata, W Bengal, India; [Sahu, Tarak Nath] Vidyasagar Univ, Dept Commerce, Midnapore, W Bengal, India</t>
  </si>
  <si>
    <t>Sahu, TN (corresponding author), Vidyasagar Univ, Dept Commerce, Midnapore, W Bengal, India.</t>
  </si>
  <si>
    <t>0021-3624</t>
  </si>
  <si>
    <t>1946-326X</t>
  </si>
  <si>
    <t>10.1080/00213624.2023.2238488</t>
  </si>
  <si>
    <t>Sahu, Tarak Nath; Maity, Sudarshan; Yadav, Manjari</t>
  </si>
  <si>
    <t>Women migrant workers from the backward remote districts of West Bengal: life of utter miseries</t>
  </si>
  <si>
    <t>[Sahu, Tarak Nath; Yadav, Manjari] Vidyasagar Univ, Dept Commerce, Midnapore 721102, West Bengal, India; [Maity, Sudarshan] Inst Cost Accountants India, Dept Examinat, Statutory Body Act Parliament, 12 Sudder St, Kolkata 700016, West Bengal, India</t>
  </si>
  <si>
    <t>Sahu, TN (corresponding author), Vidyasagar Univ, Dept Commerce, Midnapore 721102, West Bengal, India.</t>
  </si>
  <si>
    <t>SUPPL 1</t>
  </si>
  <si>
    <t>10.1007/s10708-023-10991-7</t>
  </si>
  <si>
    <t>Layek, Ujjwal; Baghira, Nitol Krishna; Das, Alokesh; Kundu, Arijit; Karmakar, Prakash</t>
  </si>
  <si>
    <t>Dependency of Crops on Pollinators and Pollination Deficits: An Approach to Measurement Considering the Influence of Various Reproductive Traits</t>
  </si>
  <si>
    <t>AGRICULTURE-BASEL</t>
  </si>
  <si>
    <t>[Layek, Ujjwal; Baghira, Nitol Krishna; Das, Alokesh] Rampurhat Coll, Dept Bot, Birbhum 731224, W Bengal, India; [Kundu, Arijit; Karmakar, Prakash] Vidyasagar Univ, Dept Bot &amp; Forestry, Midnapore 721102, W Bengal, India</t>
  </si>
  <si>
    <t>Karmakar, P (corresponding author), Vidyasagar Univ, Dept Bot &amp; Forestry, Midnapore 721102, W Bengal, India.</t>
  </si>
  <si>
    <t>2077-0472</t>
  </si>
  <si>
    <t>10.3390/agriculture13081563</t>
  </si>
  <si>
    <t>Agronomy</t>
  </si>
  <si>
    <t>Agriculture</t>
  </si>
  <si>
    <t>Sarkar, Aniket; Santra, Dipannita; Panja, Anindya Sundar; Maiti, Smarajit</t>
  </si>
  <si>
    <t>Immunoinformatics and MD-simulation data suggest that Omicron spike epitopes are more interacting to IgG via better MHC recognition than Delta variant</t>
  </si>
  <si>
    <t>INTERNATIONAL IMMUNOPHARMACOLOGY</t>
  </si>
  <si>
    <t>[Sarkar, Aniket; Santra, Dipannita; Maiti, Smarajit] Vidyasagar Univ, Oriental Inst Sci &amp; Technol, Postgrad Dept Biotechnol, Midnapore 721102, W Bengal, India; [Panja, Anindya Sundar] Vidyasagar Univ, Oriental Inst Sci &amp; Technol, Dept Biotechnol, Mol Informat Lab, Midnapore 721102, W Bengal, India; [Maiti, Smarajit] Agricure Biotech Res Soc, Midnapore 721101, India</t>
  </si>
  <si>
    <t>Maiti, S (corresponding author), Vidyasagar Univ, Oriental Inst Sci &amp; Technol, Postgrad Dept Biotechnol, Midnapore 721102, W Bengal, India.;Maiti, S (corresponding author), Agricure Biotech Res Soc, Midnapore 721101, India.</t>
  </si>
  <si>
    <t>1567-5769</t>
  </si>
  <si>
    <t>1878-1705</t>
  </si>
  <si>
    <t>10.1016/j.intimp.2023.110636</t>
  </si>
  <si>
    <t>Immunology; Pharmacology &amp; Pharmacy</t>
  </si>
  <si>
    <t>Bhunia, Anup Kumar; Mondal, Dheeman; Sahu, Kriti Ranjan; Mondal, Amal Kumar</t>
  </si>
  <si>
    <t>Characterization of new natural cellulosic fibers from Cyperus compactus Retz. (Cyperaceae) Plant</t>
  </si>
  <si>
    <t>CARBOHYDRATE POLYMER TECHNOLOGIES AND APPLICATIONS</t>
  </si>
  <si>
    <t>[Bhunia, Anup Kumar; Mondal, Dheeman; Mondal, Amal Kumar] Vidyasagar Univ, Plant Taxon Biosystemat &amp; Mol Taxon Lab, UGC DRS SAP II, Midnapore 721102, West Bengal, India; [Bhunia, Anup Kumar; Mondal, Dheeman; Mondal, Amal Kumar] Vidyasagar Univ, WB supported Dept, Dept Bot &amp; Forestry, DBT BOOST, Midnapore 721102, West Bengal, India; [Sahu, Kriti Ranjan] Bhatter Coll, Dept Phys, Dantan 721426, West Bengal, India</t>
  </si>
  <si>
    <t>Mondal, AK (corresponding author), Vidyasagar Univ, Plant Taxon Biosystemat &amp; Mol Taxon Lab, UGC DRS SAP II, Midnapore 721102, West Bengal, India.;Mondal, AK (corresponding author), Vidyasagar Univ, WB supported Dept, Dept Bot &amp; Forestry, DBT BOOST, Midnapore 721102, West Bengal, India.</t>
  </si>
  <si>
    <t>2666-8939</t>
  </si>
  <si>
    <t>10.1016/j.carpta.2023.100286</t>
  </si>
  <si>
    <t>Chemistry, Applied; Polymer Science</t>
  </si>
  <si>
    <t>Chemistry; Polymer Science</t>
  </si>
  <si>
    <t>Mondal, Palash; Maiti, Dilip K.</t>
  </si>
  <si>
    <t>Variable injection-suction and temperature on Couette-Poiseuille non-Newtonian flow through slippy microchannel: heat transfer and entropy generation</t>
  </si>
  <si>
    <t>JOURNAL OF THERMAL ANALYSIS AND CALORIMETRY</t>
  </si>
  <si>
    <t>[Mondal, Palash] Subarnarekha Mahavidyalaya, Dept Math, Gopiballavpur 721506, Jhargram, India; [Maiti, Dilip K.] Vidyasagar Univ, Dept Appl Math Oceanol &amp; Comp Programming, Midnapore 721102, West Bengal, India</t>
  </si>
  <si>
    <t>1388-6150</t>
  </si>
  <si>
    <t>1588-2926</t>
  </si>
  <si>
    <t>10.1007/s10973-023-12539-w</t>
  </si>
  <si>
    <t>Thermodynamics; Chemistry, Analytical; Chemistry, Physical</t>
  </si>
  <si>
    <t>Thermodynamics; Chemistry</t>
  </si>
  <si>
    <t>Amanathulla, Sk; Khatun, Jasminara; Pal, Madhumangal</t>
  </si>
  <si>
    <t>L(3,2,1)-labeling problem of square of path</t>
  </si>
  <si>
    <t>INTERNATIONAL JOURNAL OF MATHEMATICS FOR INDUSTRY</t>
  </si>
  <si>
    <t>[Amanathulla, Sk] Raghunathpur Coll, Dept Math, Raghunathpur 723133, India; [Khatun, Jasminara; Pal, Madhumangal] Vidyasagar Univ, Dept Appl Math Oceanol Comp Programming, Midnapore 721102, India</t>
  </si>
  <si>
    <t>Amanathulla, S (corresponding author), Raghunathpur Coll, Dept Math, Raghunathpur 723133, India.</t>
  </si>
  <si>
    <t>2661-3352</t>
  </si>
  <si>
    <t>2661-3344</t>
  </si>
  <si>
    <t>10.1142/S2661335223500077</t>
  </si>
  <si>
    <t>Mondal, Rajib; Das, Nandita; Layek, Ujjwal; De, Subrata Kumar; Karmakar, Prakash</t>
  </si>
  <si>
    <t>Pollen sources of Asian honeybee (Apis cerana Fabricius) in Paschim Medinipur district of West Bengal, India</t>
  </si>
  <si>
    <t>GRANA</t>
  </si>
  <si>
    <t>[Mondal, Rajib; Karmakar, Prakash] Vidyasagar Univ, Dept Bot &amp; Forestry, Midnapore, India; [Das, Nandita] Vidyasagar Univ, Ctr Life Sci, Midnapore, India; [Layek, Ujjwal] Rampurhat Coll, Dept Bot, Birbhum, India; [De, Subrata Kumar] Vidyasagar Univ, Dept Zool, Midnapore, India; [Karmakar, Prakash] Vidyasagar Univ, Dept Bot &amp; Forestry, Midnapore 721102, India</t>
  </si>
  <si>
    <t>0017-3134</t>
  </si>
  <si>
    <t>1651-2049</t>
  </si>
  <si>
    <t>5-6</t>
  </si>
  <si>
    <t>10.1080/00173134.2023.2263452</t>
  </si>
  <si>
    <t>Abul Basar, Sk Md; Das, Pinaki</t>
  </si>
  <si>
    <t>State level hunger index in India: assessing the progress of regional outcomes</t>
  </si>
  <si>
    <t>[Abul Basar, Sk Md] Sidho Kanho Birsha Univ, Dept Econ, Purulia 723104, West Bengal, India; [Das, Pinaki] Vidyasagar Univ, Dept Econ, Midnapore 721102, West Bengal, India</t>
  </si>
  <si>
    <t>Das, P (corresponding author), Vidyasagar Univ, Dept Econ, Midnapore 721102, West Bengal, India.</t>
  </si>
  <si>
    <t>10.1007/s10708-023-10893-8</t>
  </si>
  <si>
    <t>Sivasankar, S.; Bera, Sanchari; Maaz, Syed Ibrahim; Pal, Madhumangal</t>
  </si>
  <si>
    <t>Defective vertex and stable connectivity of a fuzzy graph and their application to identify the chickenpox</t>
  </si>
  <si>
    <t>JOURNAL OF INTELLIGENT &amp; FUZZY SYSTEMS</t>
  </si>
  <si>
    <t>[Sivasankar, S.; Maaz, Syed Ibrahim] RV Inst Technol &amp; Management, Dept Math, Bangalore, Karnataka, India; [Bera, Sanchari; Pal, Madhumangal] Vidyasagar Univ, Dept Appl Math Oceanol &amp; Comp Programming, Midnapore, W Bengal, India</t>
  </si>
  <si>
    <t>Sivasankar, S (corresponding author), RV Inst Technol &amp; Management, Dept Math, Bangalore 560076, Karnataka, India.</t>
  </si>
  <si>
    <t>IOS PRESS</t>
  </si>
  <si>
    <t>NIEUWE HEMWEG 6B, 1013 BG AMSTERDAM, NETHERLANDS</t>
  </si>
  <si>
    <t>1064-1246</t>
  </si>
  <si>
    <t>1875-8967</t>
  </si>
  <si>
    <t>10.3233/JIFS-223545</t>
  </si>
  <si>
    <t>Shounda, Jayanta; Barman, Krishnendu; Debnath, Koustuv</t>
  </si>
  <si>
    <t>Effect of wave-current flow on double-averaged turbulence properties over rough bed of hemispherical obstacles</t>
  </si>
  <si>
    <t>COASTAL ENGINEERING JOURNAL</t>
  </si>
  <si>
    <t>[Shounda, Jayanta; Barman, Krishnendu] Vidyasagar Univ, Dept Appl Math Oceanol &amp; Comp Programming, Midnapore, India; [Debnath, Koustuv] Indian Inst Engn Sci &amp; Technol IIEST, Dept Aerosp Engn &amp; Appl Mech, Sibpur, India</t>
  </si>
  <si>
    <t>Vidyasagar University; Indian Institute of Engineering Science Technology Shibpur (IIEST)</t>
  </si>
  <si>
    <t>Barman, K (corresponding author), Vidyasagar Univ, Dept Appl Math Oceanol &amp; Comp Programming, Midnapore, India.</t>
  </si>
  <si>
    <t>2166-4250</t>
  </si>
  <si>
    <t>1793-6292</t>
  </si>
  <si>
    <t>10.1080/21664250.2023.2288427</t>
  </si>
  <si>
    <t>Engineering, Civil; Engineering, Ocean</t>
  </si>
  <si>
    <t>Engineering</t>
  </si>
  <si>
    <t>Mudi, Naren; Shyamal, Milan; Giri, Prabhat Kumar; Samanta, Shashanka Shekhar; Ramirtz-Tagle, Rodrigo; Misra, Ajay</t>
  </si>
  <si>
    <t>Anthracene scaffold as highly selective chemosensor for Al3+ and its AIEE activity</t>
  </si>
  <si>
    <t>PHOTOCHEMICAL &amp; PHOTOBIOLOGICAL SCIENCES</t>
  </si>
  <si>
    <t>[Mudi, Naren; Shyamal, Milan; Giri, Prabhat Kumar; Samanta, Shashanka Shekhar; Misra, Ajay] Vidyasagar Univ, Dept Chem, Midnapore 721102, West Bengal, India; [Ramirtz-Tagle, Rodrigo] Univ Aconcagua, Post Grad Res, Conchali, Chile</t>
  </si>
  <si>
    <t>1474-905X</t>
  </si>
  <si>
    <t>1474-9092</t>
  </si>
  <si>
    <t>10.1007/s43630-023-00392-7</t>
  </si>
  <si>
    <t>Biochemistry &amp; Molecular Biology; Biophysics; Chemistry, Physical</t>
  </si>
  <si>
    <t>Science Citation Index Expanded (SCI-EXPANDED); Index Chemicus (IC)</t>
  </si>
  <si>
    <t>Biochemistry &amp; Molecular Biology; Biophysics; Chemistry</t>
  </si>
  <si>
    <t>Paul, Bachchu; Phadikar, Santanu</t>
  </si>
  <si>
    <t>A novel pre-processing technique of amplitude interpolation for enhancing the classification accuracy of Bengali phonemes</t>
  </si>
  <si>
    <t>MULTIMEDIA TOOLS AND APPLICATIONS</t>
  </si>
  <si>
    <t>[Paul, Bachchu] Vidyasagar Univ, Dept Comp Sci, Midnapore 721102, W Bengal, India; [Phadikar, Santanu] Maulana Abul Kalam Azad Univ Technol, Dept Comp Sci &amp; Engn, BF-142,Sect 1, Kolkata 700064, W Bengal, India</t>
  </si>
  <si>
    <t>Vidyasagar University; Maulana Abul Kalam Azad University of Technology</t>
  </si>
  <si>
    <t>Paul, B (corresponding author), Vidyasagar Univ, Dept Comp Sci, Midnapore 721102, W Bengal, India.</t>
  </si>
  <si>
    <t>1380-7501</t>
  </si>
  <si>
    <t>1573-7721</t>
  </si>
  <si>
    <t>10.1007/s11042-022-13594-5</t>
  </si>
  <si>
    <t>Computer Science, Information Systems; Computer Science, Software Engineering; Computer Science, Theory &amp; Methods; Engineering, Electrical &amp; Electronic</t>
  </si>
  <si>
    <t>Jana, Sebak Kumar; Tamang, Pravesh</t>
  </si>
  <si>
    <t>Prospects of rehabilitation of ancient irrigation systems in India-A case study from coastal saline zone of West Bengal</t>
  </si>
  <si>
    <t>AGRICULTURAL SYSTEMS</t>
  </si>
  <si>
    <t>[Jana, Sebak Kumar] Vidyasagar Univ, Dept Econ, Midnapore 721102, W Bengal, India; [Tamang, Pravesh] Presidency Univ, Dept Econ, 86-1 Coll St, Kolkata 700073, W Bengal, India</t>
  </si>
  <si>
    <t>Vidyasagar University; Presidency University, Kolkata</t>
  </si>
  <si>
    <t>Jana, SK (corresponding author), Vidyasagar Univ, Dept Econ, Midnapore 721102, W Bengal, India.</t>
  </si>
  <si>
    <t>0308-521X</t>
  </si>
  <si>
    <t>1873-2267</t>
  </si>
  <si>
    <t>10.1016/j.agsy.2023.103638</t>
  </si>
  <si>
    <t>Agriculture, Multidisciplinary</t>
  </si>
  <si>
    <t>Maity, Shrabanti; Sinha, Anup; Rath, Mithun Kumar; Barlaskar, Ummey Rummana</t>
  </si>
  <si>
    <t>Resource Use Efficiency and Cleaner Agricultural Production: An Application of Technical Inefficiency Effects Model for Paddy Producing Zones of West Bengal</t>
  </si>
  <si>
    <t>AGRIS ON-LINE PAPERS IN ECONOMICS AND INFORMATICS</t>
  </si>
  <si>
    <t>[Maity, Shrabanti; Rath, Mithun Kumar] Vidyasagar Univ, Dept Econ, Vidyasagar Univ Rd, Midnapore 721102, West Bengal, India; [Sinha, Anup; Barlaskar, Ummey Rummana] Assam Univ, Dept Econ, Silchar, Assam, India</t>
  </si>
  <si>
    <t>Vidyasagar University; Assam University</t>
  </si>
  <si>
    <t>Maity, S (corresponding author), Vidyasagar Univ, Dept Econ, Vidyasagar Univ Rd, Midnapore 721102, West Bengal, India.</t>
  </si>
  <si>
    <t>Czech Univ Life Sciences Prague, Fac Economics and Management</t>
  </si>
  <si>
    <t>Praha</t>
  </si>
  <si>
    <t>Kamycka 129, Praha, Suchdol, CZECH REPUBLIC</t>
  </si>
  <si>
    <t>1804-1930</t>
  </si>
  <si>
    <t>10.7160/aol.2023.150205</t>
  </si>
  <si>
    <t>Agricultural Economics &amp; Policy</t>
  </si>
  <si>
    <t>Green Submitted, gold</t>
  </si>
  <si>
    <t>Dutta, Bibhas Kumar; Panchadhyayee, Pradipta</t>
  </si>
  <si>
    <t>Generation of optical PT-antisymmetry in a coherent N-type atomic medium</t>
  </si>
  <si>
    <t>PHYSICA SCRIPTA</t>
  </si>
  <si>
    <t>[Dutta, Bibhas Kumar] WB State Univ, Sree Chaitanya Coll, Dept Phys, North 24, Parganas 743268, WB, India; [Panchadhyayee, Pradipta] Vidyasagar Univ, Prabhat Kumar Coll, Dept Phys UG &amp; PG, Purba Medinipur 721401, WB, India</t>
  </si>
  <si>
    <t>West Bengal State University; Vidyasagar University</t>
  </si>
  <si>
    <t>Panchadhyayee, P (corresponding author), Vidyasagar Univ, Prabhat Kumar Coll, Dept Phys UG &amp; PG, Purba Medinipur 721401, WB, India.</t>
  </si>
  <si>
    <t>IOP Publishing Ltd</t>
  </si>
  <si>
    <t>BRISTOL</t>
  </si>
  <si>
    <t>TEMPLE CIRCUS, TEMPLE WAY, BRISTOL BS1 6BE, ENGLAND</t>
  </si>
  <si>
    <t>0031-8949</t>
  </si>
  <si>
    <t>1402-4896</t>
  </si>
  <si>
    <t>10.1088/1402-4896/accb18</t>
  </si>
  <si>
    <t>Mondal, Uttam; Mahapatra, Tanmoy; Xin, Qin; Pal, Madhumangal</t>
  </si>
  <si>
    <t>Solution of road network problem with the help of m-polar fuzzy graph using isometric and antipodal concept</t>
  </si>
  <si>
    <t>[Mondal, Uttam; Pal, Madhumangal] Vidyasagar Univ, Dept Appl Math Oceanol &amp; Comp Programming, Midnapore 721102, India; [Mahapatra, Tanmoy] Ramkrishna Mahato Govt Engg Coll, Dept Math, Purulia 723103, India; [Xin, Qin] Univ Faroe Isl, Fac Sci &amp; Technol, Vestara Bryggja 15, FO-100 Torshavn, Faroe Islands</t>
  </si>
  <si>
    <t>10.1038/s41598-023-33071-9</t>
  </si>
  <si>
    <t>Kakkar, Astha; Sarkar, Swarnendu</t>
  </si>
  <si>
    <t>Phases of theories with fermions in AdS</t>
  </si>
  <si>
    <t>JOURNAL OF HIGH ENERGY PHYSICS</t>
  </si>
  <si>
    <t>[Kakkar, Astha] Univ Delhi, Dept Phys &amp; Astrophys, Delhi 110007, India; [Sarkar, Swarnendu] Vidyasagar Univ, Dept Phys, Midnapore 721102, India</t>
  </si>
  <si>
    <t>University of Delhi; Vidyasagar University</t>
  </si>
  <si>
    <t>Kakkar, A (corresponding author), Univ Delhi, Dept Phys &amp; Astrophys, Delhi 110007, India.</t>
  </si>
  <si>
    <t>1029-8479</t>
  </si>
  <si>
    <t>10.1007/JHEP06(2023)009</t>
  </si>
  <si>
    <t>Physics, Particles &amp; Fields</t>
  </si>
  <si>
    <t>De, Ayan; Mridha, Deepanjan; Roychowdhury, Tarit; Bandyopadhyay, Bidyut; Panja, Anindya Sundar</t>
  </si>
  <si>
    <t>Substrate level optimization for better yield of oyster mushroom (Pleurotus ostreatus) production, using different ratio of rice straw and sugarcane bagasse</t>
  </si>
  <si>
    <t>WORLD JOURNAL OF MICROBIOLOGY &amp; BIOTECHNOLOGY</t>
  </si>
  <si>
    <t>[De, Ayan; Mridha, Deepanjan; Roychowdhury, Tarit] Jadavpur Univ, Sch Environm Studies, Kolkata 700032, W Bengal, India; [Bandyopadhyay, Bidyut] Vidyasagar Univ, Oriental Inst Sci &amp; Technol, Dept Biotechnol, West Midnapore 721102, W Bengal, India; [Panja, Anindya Sundar] Vidyasagar Univ, Oriental Inst Sci &amp; Technol, Dept Biotechnol, Mol Informat Lab, West Midnapore 721102, W Bengal, India</t>
  </si>
  <si>
    <t>Jadavpur University; Vidyasagar University; Vidyasagar University</t>
  </si>
  <si>
    <t>Panja, AS (corresponding author), Vidyasagar Univ, Oriental Inst Sci &amp; Technol, Dept Biotechnol, Mol Informat Lab, West Midnapore 721102, W Bengal, India.</t>
  </si>
  <si>
    <t>0959-3993</t>
  </si>
  <si>
    <t>1573-0972</t>
  </si>
  <si>
    <t>10.1007/s11274-023-03714-0</t>
  </si>
  <si>
    <t>Ghosh, Srinjana; Saha, Santanu; Chakraborty, Susanta Kumar</t>
  </si>
  <si>
    <t>The floral associates of fireflies (Coleoptera: Lampyridae: Luciolinae) as recorded in two eastern Indian states with reference to their display plants</t>
  </si>
  <si>
    <t>JOURNAL OF ASIA-PACIFIC BIODIVERSITY</t>
  </si>
  <si>
    <t>[Ghosh, Srinjana] Bethune Coll, Post Grad Dept Zool, 181 Bidhan Sarani, Kolkata 700006, W Bengal, India; [Saha, Santanu] Bidhannagar Coll, Post Grad Dept Bot, Kolkata 700064, W Bengal, India; [Chakraborty, Susanta Kumar] Vidyasagar Univ, Dept Zool, Midnapore 721102, W Bengal, India</t>
  </si>
  <si>
    <t>Ghosh, S (corresponding author), Bethune Coll, Post Grad Dept Zool, 181 Bidhan Sarani, Kolkata 700006, W Bengal, India.</t>
  </si>
  <si>
    <t>NATL SCIENCE MUSEUM &amp; KOREAN NATL ARBORETUM</t>
  </si>
  <si>
    <t>DAEJEON</t>
  </si>
  <si>
    <t>481 DAEDEOK-DAERO, YUSEONG-GU, DAEJEON, 34143, SOUTH KOREA</t>
  </si>
  <si>
    <t>2287-9544</t>
  </si>
  <si>
    <t>10.1016/j.japb.2023.03.008</t>
  </si>
  <si>
    <t>Biodiversity Conservation; Biology</t>
  </si>
  <si>
    <t>Biodiversity &amp; Conservation; Life Sciences &amp; Biomedicine - Other Topics</t>
  </si>
  <si>
    <t>Thockchom, Ngamba; Singh, Moirangthem Marjit; Nandi, Utpal</t>
  </si>
  <si>
    <t>A novel ensemble learning-based model for network intrusion detection</t>
  </si>
  <si>
    <t>[Thockchom, Ngamba; Singh, Moirangthem Marjit] North Eastern Reg Inst Sci &amp; Technol, Dept Comp Sci &amp; Engn, Nirjuli, Arunachal Prade, India; [Nandi, Utpal] Vidyasagar Univ, Dept Comp Sci, Midnapore, W Bengal, India</t>
  </si>
  <si>
    <t>North Eastern Regional Institute of Science &amp; Technology (NERIST); Vidyasagar University</t>
  </si>
  <si>
    <t>Singh, MM (corresponding author), North Eastern Reg Inst Sci &amp; Technol, Dept Comp Sci &amp; Engn, Nirjuli, Arunachal Prade, India.</t>
  </si>
  <si>
    <t>10.1007/s40747-023-01013-7</t>
  </si>
  <si>
    <t>Sit, Godhuli; Jana, Arun; Chanda, Angsuman; Sahu, Sanjat Kumar</t>
  </si>
  <si>
    <t>Record of zipper loach Paracanthocobitis mackenziei (Chaudhuri, 1910), an indigenous ornamental fish from West Bengal, India</t>
  </si>
  <si>
    <t>JOURNAL OF FISHERIES</t>
  </si>
  <si>
    <t>[Sit, Godhuli; Jana, Arun; Chanda, Angsuman] Vidyasagar Univ, Dept Zool, Raja Narendralal Khan Womens Coll, Nat &amp; Appl Sci Res Ctr, Midnapore, West Bengal, India; [Chanda, Angsuman; Sahu, Sanjat Kumar] Sambalpur Univ, Dept Environm Sci, Sambalpur 768019, Odisha, India</t>
  </si>
  <si>
    <t>Vidyasagar University; Sambalpur University</t>
  </si>
  <si>
    <t>Chanda, A (corresponding author), Vidyasagar Univ, Nat &amp; Appl Sci Res Ctr, Raja NL Khan Womens Coll, Midnapore 721102, West Bengal, India.</t>
  </si>
  <si>
    <t>BDFISH</t>
  </si>
  <si>
    <t>RAJSHAHI</t>
  </si>
  <si>
    <t>DEPT FISHERIES, UNIV RAJSHAHI, RAJSHAHI, 6205, BANGLADESH</t>
  </si>
  <si>
    <t>2311-729X</t>
  </si>
  <si>
    <t>2311-3111</t>
  </si>
  <si>
    <t>10.17017/j.fish.477</t>
  </si>
  <si>
    <t>Fisheries</t>
  </si>
  <si>
    <t>Kar, Sayani; Pal, Tanusri; Ghosh, Surajit</t>
  </si>
  <si>
    <t>Removal of Norfloxacin from Wastewater by Adsorption onto SnS2 Followed by Photocatalytic Degradation</t>
  </si>
  <si>
    <t>CHEMISTRYSELECT</t>
  </si>
  <si>
    <t>[Kar, Sayani; Ghosh, Surajit] Vidyasagar Univ, Dept Phys, Midnapore 721102, WB, India; [Pal, Tanusri] Midnapore Coll, Dept Phys, Midnapore 721101, WB, India</t>
  </si>
  <si>
    <t>Vidyasagar University; Midnapore College</t>
  </si>
  <si>
    <t>Ghosh, S (corresponding author), Vidyasagar Univ, Dept Phys, Midnapore 721102, WB, India.;Pal, T (corresponding author), Midnapore Coll, Dept Phys, Midnapore 721101, WB, India.</t>
  </si>
  <si>
    <t>WILEY-V C H VERLAG GMBH</t>
  </si>
  <si>
    <t>WEINHEIM</t>
  </si>
  <si>
    <t>POSTFACH 101161, 69451 WEINHEIM, GERMANY</t>
  </si>
  <si>
    <t>2365-6549</t>
  </si>
  <si>
    <t>10.1002/slct.202300878</t>
  </si>
  <si>
    <t>Singh, Prabhash Kumar; Jana, Biswapati; Datta, Kakali</t>
  </si>
  <si>
    <t>Fuzzy proximity-based robust data hiding scheme with interval threshold</t>
  </si>
  <si>
    <t>[Singh, Prabhash Kumar; Jana, Biswapati] Vidyasagar Univ, Dept Comp Sci, West Midnapore, W Bengal, India; [Singh, Prabhash Kumar; Datta, Kakali] Visva Bharati Univ, Dept Comp &amp; Syst Sci, Santini Ketan, W Bengal, India</t>
  </si>
  <si>
    <t>Vidyasagar University; Visva Bharati University</t>
  </si>
  <si>
    <t>Jana, B (corresponding author), Vidyasagar Univ, Dept Comp Sci, West Midnapore, W Bengal, India.</t>
  </si>
  <si>
    <t>10.1007/s00500-022-07552-4</t>
  </si>
  <si>
    <t>Mandal, Prasenjit; Samanta, Sovan; Pal, Madhumangal; Ranadive, A. S.</t>
  </si>
  <si>
    <t>Regret theory based three-way conflict analysis model under q-rung orthopair fuzzy information: studies with parameter and three-way decision-making-based approaches</t>
  </si>
  <si>
    <t>[Mandal, Prasenjit; Pal, Madhumangal] Vidyasagar Univ, Dept Appl Math Oceanol &amp; Comp Programming, Midnapore 721102, WB, India; [Samanta, Sovan] Tamralipta Mahavidyalaya, Dept Math, Tamluk 721636, WB, India; [Ranadive, A. S.] Guru Ghasidas Vishwavidyalaya, Dept Pure &amp; Appl Math, Bilaspur 495009, Chhattisgarh, India</t>
  </si>
  <si>
    <t>Vidyasagar University; Guru Ghasidas Vishwavidyalaya</t>
  </si>
  <si>
    <t>Samanta, S (corresponding author), Tamralipta Mahavidyalaya, Dept Math, Tamluk 721636, WB, India.</t>
  </si>
  <si>
    <t>SUPPL3</t>
  </si>
  <si>
    <t>10.1007/s10462-023-10607-z</t>
  </si>
  <si>
    <t>Bhanja, Sujoy; Mandal, Goutam; Al Mamon, Abdulla; Biswas, Sujay Kr.</t>
  </si>
  <si>
    <t>Dynamical systems analysis of an interacting scalar field model in an anisotropic universe</t>
  </si>
  <si>
    <t>JOURNAL OF COSMOLOGY AND ASTROPARTICLE PHYSICS</t>
  </si>
  <si>
    <t>[Bhanja, Sujoy; Mandal, Goutam; Biswas, Sujay Kr.] Univ North Bengal, Dept Math, Darjeeling 734013, W Bengal, India; [Al Mamon, Abdulla] Vidyasagar Univ, Dept Phys, Vivekananda Satavarshiki Mahavidyalaya, Manikpara 721513, W Bengal, India</t>
  </si>
  <si>
    <t>University of North Bengal; Vidyasagar University</t>
  </si>
  <si>
    <t>Bhanja, S (corresponding author), Univ North Bengal, Dept Math, Darjeeling 734013, W Bengal, India.</t>
  </si>
  <si>
    <t>1475-7516</t>
  </si>
  <si>
    <t>10.1088/1475-7516/2023/10/050</t>
  </si>
  <si>
    <t>Astronomy &amp; Astrophysics; Physics, Particles &amp; Fields</t>
  </si>
  <si>
    <t>Astronomy &amp; Astrophysics; Physics</t>
  </si>
  <si>
    <t>Maity, Sudarshan; Sahu, Tarak Nath; Mallik, Anusri</t>
  </si>
  <si>
    <t>Factors of investment decision and mutual funds business management</t>
  </si>
  <si>
    <t>INTERNATIONAL JOURNAL OF INDIAN CULTURE AND BUSINESS MANAGEMENT</t>
  </si>
  <si>
    <t>[Maity, Sudarshan] Inst Cost Accountants India, 12 Sudder St, Kolkata 700016, West Bengal, India; [Sahu, Tarak Nath] Vidyasagar Univ, Dept Commerce, Midnapore 721102, West Bengal, India; [Mallik, Anusri] Narula Inst Technol, Dept Elect Engn, JIS Grp, Kolkata 700109, West Bengal, India</t>
  </si>
  <si>
    <t>INDERSCIENCE ENTERPRISES LTD</t>
  </si>
  <si>
    <t>GENEVA</t>
  </si>
  <si>
    <t>WORLD TRADE CENTER BLDG, 29 ROUTE DE PRE-BOIS, CASE POSTALE 856, CH-1215 GENEVA, SWITZERLAND</t>
  </si>
  <si>
    <t>1753-0806</t>
  </si>
  <si>
    <t>1753-0814</t>
  </si>
  <si>
    <t>10.1504/IJICBM.2023.133564</t>
  </si>
  <si>
    <t>Business</t>
  </si>
  <si>
    <t>A hybrid feature-extracted deep CNN with reduced parameters substitutes an End-to-End CNN for the recognition of spoken Bengali digits</t>
  </si>
  <si>
    <t>[Paul, Bachchu] Vidyasagar Univ, Dept Comp Sci, Midnapore 721102, West Bengal, India; [Phadikar, Santanu] Maulana Abul Kalam Azad Univ Technol, Dept Comp Sci &amp; Engn, BF 142,Sector 1, Kolkata 700064, West Bengal, India</t>
  </si>
  <si>
    <t>Paul, B (corresponding author), Vidyasagar Univ, Dept Comp Sci, Midnapore 721102, West Bengal, India.</t>
  </si>
  <si>
    <t>10.1007/s11042-023-15598-1</t>
  </si>
  <si>
    <t>Lu, Tzu Chuen; Vo, Thanh Nhan; Jana, Biswapati</t>
  </si>
  <si>
    <t>Dual-image reversible data hiding based on encoding the numeral system of concealed information</t>
  </si>
  <si>
    <t>2023 15TH INTERNATIONAL CONFERENCE ON ADVANCED COMPUTATIONAL INTELLIGENCE, ICACI</t>
  </si>
  <si>
    <t>Proceedings Paper</t>
  </si>
  <si>
    <t>[Lu, Tzu Chuen; Vo, Thanh Nhan] Chaoyang Univ Technol, Dept Informat Management, Taichung 41349, Taiwan; [Jana, Biswapati] Vidyasagar Univ, Dept Comp Sci, Midnapore 721102, India</t>
  </si>
  <si>
    <t>Chaoyang University of Technology; Vidyasagar University</t>
  </si>
  <si>
    <t>Lu, TC (corresponding author), Chaoyang Univ Technol, Dept Informat Management, Taichung 41349, Taiwan.</t>
  </si>
  <si>
    <t>IEEE</t>
  </si>
  <si>
    <t>345 E 47TH ST, NEW YORK, NY 10017 USA</t>
  </si>
  <si>
    <t>10.1109/ICACI58115.2023.10146168</t>
  </si>
  <si>
    <t>Computer Science, Artificial Intelligence; Computer Science, Information Systems</t>
  </si>
  <si>
    <t>Conference Proceedings Citation Index - Science (CPCI-S)</t>
  </si>
  <si>
    <t>Ghosh, Shyamali; Roy, Sankar Kumar; Weber, Gerhard-Wilhelm</t>
  </si>
  <si>
    <t>Interactive strategy of carbon cap-and-trade policy on sustainable multi-objective solid transportation problem with twofold uncertain waste management</t>
  </si>
  <si>
    <t>ANNALS OF OPERATIONS RESEARCH</t>
  </si>
  <si>
    <t>[Ghosh, Shyamali; Roy, Sankar Kumar] Vidyasagar Univ, Dept Appl Math Oceanol &amp; Comp Programming, Midnapore 721102, West Bengal, India; [Weber, Gerhard-Wilhelm] Poznan Univ Tech, Fac Engn Management, Poznan, Poland</t>
  </si>
  <si>
    <t>Vidyasagar University; Poznan University of Technology</t>
  </si>
  <si>
    <t>0254-5330</t>
  </si>
  <si>
    <t>1572-9338</t>
  </si>
  <si>
    <t>10.1007/s10479-023-05347-w</t>
  </si>
  <si>
    <t>Maity, Shrabanti; Chakraborty, Pronobesh Ranjan</t>
  </si>
  <si>
    <t>Implications of the POCSO Act and determinants of child sexual abuse in India: insights at the state level</t>
  </si>
  <si>
    <t>HUMANITIES &amp; SOCIAL SCIENCES COMMUNICATIONS</t>
  </si>
  <si>
    <t>[Maity, Shrabanti] Vidyasagar Univ, Dept Econ, Midnapore, West Bengal, India; [Chakraborty, Pronobesh Ranjan] Assam Univ, Dept French, Silchar, Assam, India</t>
  </si>
  <si>
    <t>2662-9992</t>
  </si>
  <si>
    <t>10.1057/s41599-022-01469-x</t>
  </si>
  <si>
    <t>Humanities, Multidisciplinary; Social Sciences, Interdisciplinary</t>
  </si>
  <si>
    <t>Social Science Citation Index (SSCI); Arts &amp; Humanities Citation Index (A&amp;HCI)</t>
  </si>
  <si>
    <t>Arts &amp; Humanities - Other Topics; Social Sciences - Other Topics</t>
  </si>
  <si>
    <t>Samanta, Arabinda; Bera, Bubai; Karmakar, Prakash</t>
  </si>
  <si>
    <t>Studies in the seedling phenology and role of seedling in clonally propagated species Hellenia speciosa</t>
  </si>
  <si>
    <t>PLANT SCIENCE TODAY</t>
  </si>
  <si>
    <t>[Samanta, Arabinda] Jhargram Raj Coll, Dept Bot, Jhargram 721507, India; [Bera, Bubai] Kashipur MM Mahavidyalaya, Dept Bot, Purulia 723132, India; [Karmakar, Prakash] Vidyasagar Univ, Dept Bot &amp; Forestry, Midnapore 721102, India</t>
  </si>
  <si>
    <t>HORIZON E-PUBLISHING GROUP</t>
  </si>
  <si>
    <t>THIRUVANANTHAPURAM</t>
  </si>
  <si>
    <t>1G, HORIZON PARK ALTHARA MAIN ST, VELLAYAMBALAM, THIRUVANANTHAPURAM, KERALA 695010, INDIA</t>
  </si>
  <si>
    <t>2348-1900</t>
  </si>
  <si>
    <t>10.14719/pst.2293</t>
  </si>
  <si>
    <t>Mortoja, Sk Golam; Panja, Prabir; Mondal, Shyamal Kumar</t>
  </si>
  <si>
    <t>Stability Analysis of Plankton-Fish Dynamics with Cannibalism Effect and Proportionate Harvesting on Fish</t>
  </si>
  <si>
    <t>[Mortoja, Sk Golam; Mondal, Shyamal Kumar] Vidyasagar Univ, Dept Appl Math Oceanol &amp; Comp Programming, Midnapore 721102, India; [Panja, Prabir] Haldia Inst Technol, Dept Appl Sci, Haldia 721657, India</t>
  </si>
  <si>
    <t>Vidyasagar University; Haldia Institute of Technology</t>
  </si>
  <si>
    <t>Mondal, SK (corresponding author), Vidyasagar Univ, Dept Appl Math Oceanol &amp; Comp Programming, Midnapore 721102, India.</t>
  </si>
  <si>
    <t>10.3390/math11133011</t>
  </si>
  <si>
    <t>Karmakar, Asim K.; Jana, Sebak K.; Mukherjee, Sovik</t>
  </si>
  <si>
    <t>Understanding Gender, Poverty, and Social Justice: A New Look From the Perspectives of Indian Experience</t>
  </si>
  <si>
    <t>[Karmakar, Asim K.] Netaji Subhash Open Univ, Tarkeshwar, W Bengal, India; [Jana, Sebak K.] Vidyasagar Univ, Midnapore, W Bengal, India; [Mukherjee, Sovik] St Xaviers Univ, New Town, W Bengal, India</t>
  </si>
  <si>
    <t>Karmakar, AK (corresponding author), Netaji Subhash Open Univ, Tarkeshwar, W Bengal, India.</t>
  </si>
  <si>
    <t>10.1108/978-1-83753-180-620231019</t>
  </si>
  <si>
    <t>Dhal, Asima; Nayim, Sk; Pattanayek, Swadesh; Khatun, Munira; Barman, Subhajit; Paria, Samaresh; Shit, Basudev; Kundu, Somenath; Jha, Pradeep K.; Hossain, Maidul</t>
  </si>
  <si>
    <t>Evaluation of calf thymus DNA binding of newly synthesize five 9-O- Imidazolyl alkyl berberine derivative: A comparative multi-spectroscopic and calorimetric study</t>
  </si>
  <si>
    <t>INTERNATIONAL JOURNAL OF BIOLOGICAL MACROMOLECULES</t>
  </si>
  <si>
    <t>[Dhal, Asima; Nayim, Sk; Pattanayek, Swadesh; Khatun, Munira; Barman, Subhajit; Paria, Samaresh; Shit, Basudev; Kundu, Somenath; Hossain, Maidul] Vidyasagar Univ, Dept Chem, Midnapore 721102, West Bengal, India; [Jha, Pradeep K.] ACE Green Recycling Inc, Res &amp; Dev, Singapore, Singapore; [Hossain, Maidul] Vidyasagar Univ, Dept Chem &amp; Chem Technol, Midnapore 721102, West Bengal, India</t>
  </si>
  <si>
    <t>0141-8130</t>
  </si>
  <si>
    <t>1879-0003</t>
  </si>
  <si>
    <t>10.1016/j.ijbiomac.2023.126958</t>
  </si>
  <si>
    <t>Biochemistry &amp; Molecular Biology; Chemistry, Applied; Polymer Science</t>
  </si>
  <si>
    <t>Biochemistry &amp; Molecular Biology; Chemistry; Polymer Science</t>
  </si>
  <si>
    <t>Mandal, Usha; Beg, Hasibul; Misra, Ajay</t>
  </si>
  <si>
    <t>Effect of charge transfer on the first hyper-polarizability of N,N-dimethylaniline and julolidine: a DFT based comparative study</t>
  </si>
  <si>
    <t>JOURNAL OF MOLECULAR MODELING</t>
  </si>
  <si>
    <t>[Mandal, Usha; Misra, Ajay] Vidyasagar Univ, Dept Chem, Midnapore 721101, India; [Beg, Hasibul] Raja NL Khan Womens Coll, Dept Chem, Midnapore 721102, India</t>
  </si>
  <si>
    <t>1610-2940</t>
  </si>
  <si>
    <t>0948-5023</t>
  </si>
  <si>
    <t>10.1007/s00894-023-05755-6</t>
  </si>
  <si>
    <t>Biochemistry &amp; Molecular Biology; Biophysics; Chemistry, Multidisciplinary; Computer Science, Interdisciplinary Applications</t>
  </si>
  <si>
    <t>Biochemistry &amp; Molecular Biology; Biophysics; Chemistry; Computer Science</t>
  </si>
  <si>
    <t>Generalized m-Polar Fuzzy Planar Graph and Its Application</t>
  </si>
  <si>
    <t>IEEE ACCESS</t>
  </si>
  <si>
    <t>[Mondal, Uttam; Pal, Madhumangal] Vidyasagar Univ, Dept Appl Math Oceanol &amp; Comp Programming, Midnapore, Midnapore 721102, India; [Mahapatra, Tanmoy] Ramkrishna Mahato Govt Engn Coll, Dept Math, Purulia 723103, India; [Xin, Qin] Univ Faroe Isl, Fac Sci &amp; Technol, Torshavn 100, Faroe Islands, Denmark</t>
  </si>
  <si>
    <t>Pal, M (corresponding author), Vidyasagar Univ, Dept Appl Math Oceanol &amp; Comp Programming, Midnapore, Midnapore 721102, India.</t>
  </si>
  <si>
    <t>IEEE-INST ELECTRICAL ELECTRONICS ENGINEERS INC</t>
  </si>
  <si>
    <t>PISCATAWAY</t>
  </si>
  <si>
    <t>445 HOES LANE, PISCATAWAY, NJ 08855-4141 USA</t>
  </si>
  <si>
    <t>2169-3536</t>
  </si>
  <si>
    <t>10.1109/ACCESS.2023.3339220</t>
  </si>
  <si>
    <t>Computer Science, Information Systems; Engineering, Electrical &amp; Electronic; Telecommunications</t>
  </si>
  <si>
    <t>Computer Science; Engineering; Telecommunications</t>
  </si>
  <si>
    <t>Patra, N.; Amanathulla, S. K.; Pal, M.; Mondal, S.</t>
  </si>
  <si>
    <t>A RESTRICTED L(2,1)-LABELLING PROBLEM ON INTERVAL GRAPHS</t>
  </si>
  <si>
    <t>[Patra, N.; Mondal, S.] Raja NL Khan Womens Coll, Dept Math, Midnapore 721102, India; [Amanathulla, S. K.] Raghunathpur Coll, Dept Math, Purulia 723121, India; [Pal, M.] Vidyasagar Univ, Dept Appl Math Oceanol &amp; Comp Programming, Midnapore 721102, India</t>
  </si>
  <si>
    <t>Spatial-averaged turbulence characteristics over staggered pattern roughness</t>
  </si>
  <si>
    <t>MECCANICA</t>
  </si>
  <si>
    <t>[Shounda, Jayanta; Barman, Krishnendu] Vidyasagar Univ, Dept Appl Math Oceanol &amp; Comp Programming, Midnapore 721102, India; [Debnath, Koustuv] Indian Inst Engn Sci &amp; Technol IIEST, Dept Aerosp Engn &amp; Appl Mech, Sibpur 711103, India</t>
  </si>
  <si>
    <t>Barman, K (corresponding author), Vidyasagar Univ, Dept Appl Math Oceanol &amp; Comp Programming, Midnapore 721102, India.</t>
  </si>
  <si>
    <t>0025-6455</t>
  </si>
  <si>
    <t>1572-9648</t>
  </si>
  <si>
    <t>10.1007/s11012-023-01728-4</t>
  </si>
  <si>
    <t>Mechanics</t>
  </si>
  <si>
    <t>Jana, Manasi; Jana, Biswapati; Joardar, Subhankar</t>
  </si>
  <si>
    <t>Reversible data hiding strategy exploiting circular distance interpolation utilizing optimal pixel adjustment with error substitution</t>
  </si>
  <si>
    <t>[Jana, Manasi] Haldia Inst Technol, Dept Comp Applicat, Purba Medinipur 721657, W Bengal, India; [Jana, Biswapati] Vidyasagar Univ, Dept Comp Sci, Midnapore 721102, W Bengal, India; [Joardar, Subhankar] Haldia Inst Technol, Dept Comp Sci &amp; Engn, Purba Medinipur 721657, W Bengal, India</t>
  </si>
  <si>
    <t>Haldia Institute of Technology; Vidyasagar University; Haldia Institute of Technology</t>
  </si>
  <si>
    <t>Jana, B (corresponding author), Vidyasagar Univ, Dept Comp Sci, Midnapore 721102, W Bengal, India.</t>
  </si>
  <si>
    <t>10.1007/s11042-023-17014-0</t>
  </si>
  <si>
    <t>Jana, Sharmistha Halder; Jana, Biswapati; Lu, Tzu Chuen</t>
  </si>
  <si>
    <t>Multimedia Authentication Through Digital Tattooing Scheme at IoT Perception Layer for Smart City</t>
  </si>
  <si>
    <t>IETE JOURNAL OF RESEARCH</t>
  </si>
  <si>
    <t>[Jana, Sharmistha Halder; Lu, Tzu Chuen] Chaoyang Univ Technol, Dept Informat Management, Taichung, Taiwan; [Jana, Biswapati] Vidyasagar Univ, Dept Comp Sci, Midnapore 721102, India</t>
  </si>
  <si>
    <t>Jana, B (corresponding author), Vidyasagar Univ, Dept Comp Sci, Midnapore 721102, India.</t>
  </si>
  <si>
    <t>0377-2063</t>
  </si>
  <si>
    <t>0974-780X</t>
  </si>
  <si>
    <t>10.1080/03772063.2023.2220310</t>
  </si>
  <si>
    <t>Engineering, Electrical &amp; Electronic; Telecommunications</t>
  </si>
  <si>
    <t>Engineering; Telecommunications</t>
  </si>
  <si>
    <t>Al Mamon, Abdulla; Sharma, Umesh Kumar; Kumar, Mukesh; Mishra, Ambuj Kumar</t>
  </si>
  <si>
    <t>Cosmic consequences of Barrow holographic dark energy with Granda-Oliveros cut-off in fractal cosmology</t>
  </si>
  <si>
    <t>GENERAL RELATIVITY AND GRAVITATION</t>
  </si>
  <si>
    <t>[Al Mamon, Abdulla] Vidyasagar Univ, Vivekananda Satavarshiki Mahavidyalaya, Dept Phys, Manikpara 721513, W Bengal, India; [Sharma, Umesh Kumar; Kumar, Mukesh; Mishra, Ambuj Kumar] GLA Univ, Inst Appl Sci &amp; Humanities, Dept Math, Mathura 281406, Uttar Pradesh, India</t>
  </si>
  <si>
    <t>Vidyasagar University; GLA University</t>
  </si>
  <si>
    <t>Sharma, UK (corresponding author), GLA Univ, Inst Appl Sci &amp; Humanities, Dept Math, Mathura 281406, Uttar Pradesh, India.</t>
  </si>
  <si>
    <t>0001-7701</t>
  </si>
  <si>
    <t>1572-9532</t>
  </si>
  <si>
    <t>10.1007/s10714-023-03126-3</t>
  </si>
  <si>
    <t>Astronomy &amp; Astrophysics; Physics, Multidisciplinary; Physics, Particles &amp; Fields</t>
  </si>
  <si>
    <t>Datta, Tridip Kumar; Al-Helal, Abdullah</t>
  </si>
  <si>
    <t>Review of Euchromadorinae (Nematoda: Chromadorida) with description of a new species of Trochamus Boucher &amp; De Bovee, 1971 from the Sundarban, India</t>
  </si>
  <si>
    <t>ZOOTAXA</t>
  </si>
  <si>
    <t>[Datta, Tridip Kumar] Zool Survey India, ENVIS Ctr, M Block New Alipore, Kolkata 700053, India; [Al-Helal, Abdullah] Vidyasagar Univ, Dept Zool, Midnapore 721102, West Bengal, India</t>
  </si>
  <si>
    <t>Zoological survey of India; Vidyasagar University</t>
  </si>
  <si>
    <t>Datta, TK (corresponding author), Zool Survey India, ENVIS Ctr, M Block New Alipore, Kolkata 700053, India.</t>
  </si>
  <si>
    <t>MAGNOLIA PRESS</t>
  </si>
  <si>
    <t>AUCKLAND</t>
  </si>
  <si>
    <t>250F Marua Road Mt Wellington, AUCKLAND, ST LUKES 1023, NEW ZEALAND</t>
  </si>
  <si>
    <t>1175-5326</t>
  </si>
  <si>
    <t>1175-5334</t>
  </si>
  <si>
    <t>10.11646/zootaxa.5278.3.4</t>
  </si>
  <si>
    <t>Zoology</t>
  </si>
  <si>
    <t>Uche, Emmanuel; Da, Narasingha; Bera, Pinki</t>
  </si>
  <si>
    <t>Re-examining the environmental Kuznets curve (EKC) for India via the multiple threshold NARDL procedure</t>
  </si>
  <si>
    <t>[Uche, Emmanuel] Abia State Univ, Dept Econ, Fac Econ &amp; Management Sci, Uturu, Abia, Nigeria; [Da, Narasingha] Economists Peace &amp; Secur, Sydney, Australia; [Bera, Pinki] Vidyasagar Univ, Dept Econ, Midnapore, Midnapore, West Bengal, India</t>
  </si>
  <si>
    <t>Uche, E (corresponding author), Abia State Univ, Dept Econ, Fac Econ &amp; Management Sci, Uturu, Abia, Nigeria.</t>
  </si>
  <si>
    <t>10.1007/s11356-022-22912-1</t>
  </si>
  <si>
    <t>Ghosh, Suvendu; Chakraborty, Koushik; Pal, Tanusri; Ghosh, Surajit</t>
  </si>
  <si>
    <t>Photocatalytic degradation of tetracycline antibiotics by RGO-CdTe composite with enhanced apparent quantum efficiency</t>
  </si>
  <si>
    <t>[Ghosh, Suvendu; Chakraborty, Koushik; Ghosh, Surajit] Vidyasagar Univ, Dept Phys, Midnapore 721102, W Bengal, India; [Pal, Tanusri] Midnapore Coll, Dept Phys, Midnapore 721101, W Bengal, India</t>
  </si>
  <si>
    <t>Ghosh, S (corresponding author), Vidyasagar Univ, Dept Phys, Midnapore 721102, W Bengal, India.;Pal, T (corresponding author), Midnapore Coll, Dept Phys, Midnapore 721101, W Bengal, India.</t>
  </si>
  <si>
    <t>10.1038/s41598-023-46120-0</t>
  </si>
  <si>
    <t>Chakrabarti, Ranjan</t>
  </si>
  <si>
    <t>The Ravaged Paradise ENVIRONMENTAL HISTORY OF COLONIAL DARJEELING HIMALAYA (1835-1947) Foreword</t>
  </si>
  <si>
    <t>RAVAGED PARADISE: Environmental History of Colonial Darjeeling Himalaya (1835-1947)</t>
  </si>
  <si>
    <t>[Chakrabarti, Ranjan] Jadavpur Univ, Hist, Kolkata, India; [Chakrabarti, Ranjan] Vidyasagar Univ, Midnapore, India</t>
  </si>
  <si>
    <t>Jadavpur University; Vidyasagar University</t>
  </si>
  <si>
    <t>Chakrabarti, R (corresponding author), Jadavpur Univ, Hist, Kolkata, India.</t>
  </si>
  <si>
    <t>Environmental Studies; Ethnic Studies; History</t>
  </si>
  <si>
    <t>Environmental Sciences &amp; Ecology; Ethnic Studies; History</t>
  </si>
  <si>
    <t>Das, Rohit; Tamang, Buddhiman; Najar, Ishfaq Nabi; Thakur, Nagendra; Mondal, Krishnendu</t>
  </si>
  <si>
    <t>First report on metagenomics and their predictive functional analysis of fermented bamboo shoot food of Tripura, North East India</t>
  </si>
  <si>
    <t>[Das, Rohit; Tamang, Buddhiman; Najar, Ishfaq Nabi; Thakur, Nagendra] Sikkim Univ, Dept Microbiol, Gangtok, India; [Mondal, Krishnendu] Vidyasagar Univ, Dept Microbiol, Midnapore, India</t>
  </si>
  <si>
    <t>Sikkim University; Vidyasagar University</t>
  </si>
  <si>
    <t>Tamang, B (corresponding author), Sikkim Univ, Dept Microbiol, Gangtok, India.</t>
  </si>
  <si>
    <t>10.3389/fmicb.2023.1158411</t>
  </si>
  <si>
    <t>gold, Green Accepted</t>
  </si>
  <si>
    <t>Sustainable production inventory management through bi-level greening performance in a three-echelon supply chain</t>
  </si>
  <si>
    <t>OPERATIONAL RESEARCH</t>
  </si>
  <si>
    <t>[Panja, Subrata; Mondal, Shyamal Kumar] Vidyasagar Univ, Dept Appl Math Oceanol &amp; Comp Programming, Midnapore 721102, West Bengal, India; [Panja, Subrata] Haldia Inst Technol, Sch Appl Sci &amp; Humanities, Haldia, India</t>
  </si>
  <si>
    <t>Panja, S (corresponding author), Vidyasagar Univ, Dept Appl Math Oceanol &amp; Comp Programming, Midnapore 721102, West Bengal, India.;Panja, S (corresponding author), Haldia Inst Technol, Sch Appl Sci &amp; Humanities, Haldia, India.</t>
  </si>
  <si>
    <t>1109-2858</t>
  </si>
  <si>
    <t>1866-1505</t>
  </si>
  <si>
    <t>10.1007/s12351-023-00763-z</t>
  </si>
  <si>
    <t>Basu, Anirban; Sing, Shukdeb; Das, Arindam; Jana, Gouranga; Samai, Boby</t>
  </si>
  <si>
    <t>Interaction and inhibition of lysozyme amyloid fibrillation by benzophenanthridine alkaloid sanguinarine: Photophysical, molecular docking and imaging studies</t>
  </si>
  <si>
    <t>JOURNAL OF PHOTOCHEMISTRY AND PHOTOBIOLOGY A-CHEMISTRY</t>
  </si>
  <si>
    <t>[Basu, Anirban; Sing, Shukdeb; Das, Arindam; Jana, Gouranga] Vidyasagar Univ, Dept Chem, Midnapore 721102, India; [Samai, Boby] Hooghly Inst Technol, Dept Sci &amp; Humanities, Hooghly 712103, India</t>
  </si>
  <si>
    <t>ELSEVIER SCIENCE SA</t>
  </si>
  <si>
    <t>PO BOX 564, 1001 LAUSANNE, SWITZERLAND</t>
  </si>
  <si>
    <t>1010-6030</t>
  </si>
  <si>
    <t>1873-2666</t>
  </si>
  <si>
    <t>10.1016/j.jphotochem.2023.114996</t>
  </si>
  <si>
    <t>Patwari, Biswajit; Nandi, Utpal; Ghosal, Sudipta Kr</t>
  </si>
  <si>
    <t>Image steganography based on difference of Gaussians edge detection</t>
  </si>
  <si>
    <t>[Patwari, Biswajit] Panihati Mahavidyalaya, Dept Comp Sci, Barasat Rd,PO Sodepur, Kolkata 700110, West Bengal, India; [Nandi, Utpal] Vidyasagar Univ, Dept Comp Sci, Midnapore 721102, West Bengal, India; [Ghosal, Sudipta Kr] Behala Govt Polytech, Dept Cyber Forens &amp; Informat Secur, 756 Upendra Nath Banerjee Rd, Kolkata 700060, India</t>
  </si>
  <si>
    <t>Ghosal, SK (corresponding author), Behala Govt Polytech, Dept Cyber Forens &amp; Informat Secur, 756 Upendra Nath Banerjee Rd, Kolkata 700060, India.</t>
  </si>
  <si>
    <t>10.1007/s11042-023-15360-7</t>
  </si>
  <si>
    <t>Giri, Pravash Kumar; Maiti, Manas Kumar; Maiti, Manoranjan</t>
  </si>
  <si>
    <t>Profit maximization fuzzy 4D-TP with budget constraint for breakable substitute items: a swarm based optimization approach</t>
  </si>
  <si>
    <t>[Giri, Pravash Kumar] Govt Gen Degree Coll, Dept Math, Dantan 2, Paschim Medinipur 721445, WB, India; [Maiti, Manas Kumar] Mahishadal Raj Coll, Dept Math, Purba Medinipur 721628, WB, India; [Maiti, Manoranjan] Vidyasagar Univ, Dept Appl Math Oceanol &amp; Comp Programming, Paschim Medinipur 721102, WB, India</t>
  </si>
  <si>
    <t>Giri, PK (corresponding author), Govt Gen Degree Coll, Dept Math, Dantan 2, Paschim Medinipur 721445, WB, India.</t>
  </si>
  <si>
    <t>10.1007/s12597-023-00621-8</t>
  </si>
  <si>
    <t>Sahoo, Sumita; Dash, Satyabrata; Rath, Biswajit; Mondal, Keshab C. C.; Mandal, Arpita</t>
  </si>
  <si>
    <t>Commercial Initiation of Feather Hydrolysate as Supreme Fertilizer: A Smart Bio-Cleaning Strategy of Poultry Waste</t>
  </si>
  <si>
    <t>WASTE AND BIOMASS VALORIZATION</t>
  </si>
  <si>
    <t>[Sahoo, Sumita; Dash, Satyabrata; Rath, Biswajit] Maharaja Sriram Chandra Bhanja Deo Univ, Dept Biotechnol, Baripada 757003, Odissa, India; [Sahoo, Sumita; Mandal, Arpita] Asutosh Coll, Dept Microbiol, Kolkata 700026, W Bengal, India; [Mondal, Keshab C. C.] Vidyasagar Univ, Dept Microbiol, Midnapore 721102, W Bengal, India</t>
  </si>
  <si>
    <t>Mandal, A (corresponding author), Asutosh Coll, Dept Microbiol, Kolkata 700026, W Bengal, India.</t>
  </si>
  <si>
    <t>1877-2641</t>
  </si>
  <si>
    <t>1877-265X</t>
  </si>
  <si>
    <t>10.1007/s12649-022-01982-9</t>
  </si>
  <si>
    <t>Bronze, Green Published</t>
  </si>
  <si>
    <t>Ghosh, Pritam; Bose, Kaushik; Rohatgi, Pratima</t>
  </si>
  <si>
    <t>Prevalence and Determinants of Anaemia Among Under-Five Children in West Bengal: An Insight from the National Family Health Survey 2015-2016</t>
  </si>
  <si>
    <t>GLOBAL SOCIAL WELFARE</t>
  </si>
  <si>
    <t>[Ghosh, Pritam] Ramsaday Coll, Dept Geog, Howrah 711401, West Bengal, India; [Bose, Kaushik] Vidyasagar Univ, Dept Anthropol, Midnapore, West Bengal, India; [Rohatgi, Pratima] Univ Calcutta, Dept Geog, 35 Ballygunge Circular Rd, Kolkata 700019, West Bengal, India</t>
  </si>
  <si>
    <t>Vidyasagar University; University of Calcutta</t>
  </si>
  <si>
    <t>Ghosh, P (corresponding author), Ramsaday Coll, Dept Geog, Howrah 711401, West Bengal, India.</t>
  </si>
  <si>
    <t>2196-8799</t>
  </si>
  <si>
    <t>10.1007/s40609-023-00299-2</t>
  </si>
  <si>
    <t>Muhiuddin, Ghulam; Alenazi, Bashair M.; Mahapatra, Tanmoy; Pal, Madhumangal; Pal, Madhumangal</t>
  </si>
  <si>
    <t>Utilizing m-Polar Fuzzy Saturation Graphs for Optimized Allocation Problem Solutions</t>
  </si>
  <si>
    <t>[Muhiuddin, Ghulam; Alenazi, Bashair M.] Univ Tabuk, Fac Sci, Dept Math, POB 741, Tabuk 71491, Saudi Arabia; [Mahapatra, Tanmoy; Pal, Madhumangal; Pal, Madhumangal] Vidyasagar Univ, Dept Appl Math Oceanol &amp; Comp Programming, Midnapore 721102, India</t>
  </si>
  <si>
    <t>University of Tabuk; Vidyasagar University</t>
  </si>
  <si>
    <t>Muhiuddin, G (corresponding author), Univ Tabuk, Fac Sci, Dept Math, POB 741, Tabuk 71491, Saudi Arabia.</t>
  </si>
  <si>
    <t>10.3390/math11194136</t>
  </si>
  <si>
    <t>Patra, Ashoke Kumar; Halder, Dibakar; Roy, Anik; Kundu, Somenath; Hossain, Maidul; Saha, Rajat; Saha, Indrajit</t>
  </si>
  <si>
    <t>Carbazole diester strapped calix[4]pyrrole: Synthesis, anion binding and self-assembly based on ion pair recognition</t>
  </si>
  <si>
    <t>JOURNAL OF MOLECULAR STRUCTURE</t>
  </si>
  <si>
    <t>[Patra, Ashoke Kumar; Halder, Dibakar; Roy, Anik; Saha, Indrajit] Ramakrishna Mission Residential Coll Autonomous, Dept Chem, Kolkata 700103, India; [Kundu, Somenath; Hossain, Maidul] Vidyasagar Univ, Dept Chem, Midnapore 721102, India; [Saha, Rajat] Kazi Nazrul Univ, Dept Chem, Asansol 713340, India</t>
  </si>
  <si>
    <t>Saha, I (corresponding author), Ramakrishna Mission Residential Coll Autonomous, Dept Chem, Kolkata 700103, India.;Hossain, M (corresponding author), Vidyasagar Univ, Dept Chem, Midnapore 721102, India.;Saha, R (corresponding author), Kazi Nazrul Univ, Dept Chem, Asansol 713340, India.</t>
  </si>
  <si>
    <t>0022-2860</t>
  </si>
  <si>
    <t>1872-8014</t>
  </si>
  <si>
    <t>10.1016/j.molstruc.2023.136210</t>
  </si>
  <si>
    <t>Biswas, Debasish; Manna, Atanu; Pahari, Subhajit</t>
  </si>
  <si>
    <t>Technology Management (TM) on Corporate Sustainability Performance (CSP): The Moderating Role of Total Quality Management (TQM)</t>
  </si>
  <si>
    <t>FIIB BUSINESS REVIEW</t>
  </si>
  <si>
    <t>[Biswas, Debasish] Vidyasagar Univ, Dept Business Adm, Midnapore, W Bengal, India; [Manna, Atanu] Vidyasagar Univ, Ctr Environm Studies, Midnapore, W Bengal, India; [Pahari, Subhajit] Constituent Symbiosis Int Deemed Univ, Symbiosis Ctr Management Studies, Pune, Maharashtra, India; [Pahari, Subhajit] Constituent Symbiosis Int Deemed Univ, Symbiosis Ctr Management Studies, Pune 440008, Maharashtra, India</t>
  </si>
  <si>
    <t>Vidyasagar University; Vidyasagar University; Symbiosis International University; Symbiosis Centre for Management Studies Pune; Symbiosis International University; Symbiosis Centre for Management Studies Pune</t>
  </si>
  <si>
    <t>Pahari, S (corresponding author), Constituent Symbiosis Int Deemed Univ, Symbiosis Ctr Management Studies, Pune 440008, Maharashtra, India.</t>
  </si>
  <si>
    <t>SAGE PUBLICATIONS INDIA PVT LTD</t>
  </si>
  <si>
    <t>B-1-I-1 MOHAN CO-OPERATIVE INDUSTRIAL AREA, MATHURA RD, POST BAG NO 7, NEW DELHI 110 044, INDIA</t>
  </si>
  <si>
    <t>2319-7145</t>
  </si>
  <si>
    <t>2455-2658</t>
  </si>
  <si>
    <t>10.1177/23197145231168726</t>
  </si>
  <si>
    <t>Roy, Arindam; Acharya, Prasenjit</t>
  </si>
  <si>
    <t>Energy inequality and air pollution nexus in India</t>
  </si>
  <si>
    <t>SCIENCE OF THE TOTAL ENVIRONMENT</t>
  </si>
  <si>
    <t>[Roy, Arindam] Ecole Polytech Fed Lausanne, Lab Atmospher Proc &amp; Their Impact, Lausanne, Switzerland; [Acharya, Prasenjit] Vidyasagar Univ, Dept Geog, Midnapore, India</t>
  </si>
  <si>
    <t>Swiss Federal Institutes of Technology Domain; Ecole Polytechnique Federale de Lausanne; Vidyasagar University</t>
  </si>
  <si>
    <t>Roy, A (corresponding author), Ecole Polytech Fed Lausanne, Lab Atmospher Proc &amp; Their Impact, Lausanne, Switzerland.</t>
  </si>
  <si>
    <t>0048-9697</t>
  </si>
  <si>
    <t>1879-1026</t>
  </si>
  <si>
    <t>10.1016/j.scitotenv.2023.162805</t>
  </si>
  <si>
    <t>Ghosh, Rita; Sahu, Nivedita Bhattacharyya</t>
  </si>
  <si>
    <t>Farmers' Awareness of Pesticide Use: Role of Public Library and Other Information Sources</t>
  </si>
  <si>
    <t>PUBLIC LIBRARY QUARTERLY</t>
  </si>
  <si>
    <t>[Ghosh, Rita] IIT Kharagpur, Cent Lib, Kharagpur, W Bengal, India; [Sahu, Nivedita Bhattacharyya] Vidyasagar Univ, Dept Lib &amp; Informat Sci, Midnapore, India</t>
  </si>
  <si>
    <t>Indian Institute of Technology System (IIT System); Indian Institute of Technology (IIT) - Kharagpur; Vidyasagar University</t>
  </si>
  <si>
    <t>Ghosh, R (corresponding author), IIT Kharagpur, Cent Lib, Kharagpur, W Bengal, India.</t>
  </si>
  <si>
    <t>0161-6846</t>
  </si>
  <si>
    <t>1541-1540</t>
  </si>
  <si>
    <t>10.1080/01616846.2022.2143159</t>
  </si>
  <si>
    <t>Alanazi, Abdulaziz Mohammed; Muhiuddin, Ghulam; Mahapatra, Tanmoy; Bassfar, Zaid; Pal, Madhumangal</t>
  </si>
  <si>
    <t>Inverse Graphs in m-Polar Fuzzy Environments and Their Application in Robotics Manufacturing Allocation Problems with New Techniques of Resolvability</t>
  </si>
  <si>
    <t>SYMMETRY-BASEL</t>
  </si>
  <si>
    <t>[Alanazi, Abdulaziz Mohammed; Muhiuddin, Ghulam] Univ Tabuk, Fac Sci, Dept Math, POB 741, Tabuk 71491, Saudi Arabia; [Mahapatra, Tanmoy; Pal, Madhumangal] Vidyasagar Univ, Dept Appl Math Oceanol &amp; Comp Programming, Midnapore 721102, India; [Bassfar, Zaid] Univ Tabuk, Dept Informat Technol, POB 741, Tabuk 71491, Saudi Arabia</t>
  </si>
  <si>
    <t>University of Tabuk; Vidyasagar University; University of Tabuk</t>
  </si>
  <si>
    <t>Alanazi, AM; Muhiuddin, G (corresponding author), Univ Tabuk, Fac Sci, Dept Math, POB 741, Tabuk 71491, Saudi Arabia.</t>
  </si>
  <si>
    <t>2073-8994</t>
  </si>
  <si>
    <t>10.3390/sym15071387</t>
  </si>
  <si>
    <t>Mondal, Krishna Gopal; Kar, Bappa Sona; Rakshit, Soumen; Saha, Satyajit; Jana, Paresh Chandra; Goswami, Makhanlal Nanda</t>
  </si>
  <si>
    <t>Optical, structural and dielectric properties of solvothermally grown molybdenum sulfide nanosheets</t>
  </si>
  <si>
    <t>JOURNAL OF ALLOYS AND COMPOUNDS</t>
  </si>
  <si>
    <t>[Mondal, Krishna Gopal; Rakshit, Soumen; Saha, Satyajit; Jana, Paresh Chandra] Vidyasagar Univ, Dept Phys, Midnapore 721102, WB, India; [Kar, Bappa Sona] Panskura Banamali Coll, Dept Phys, Panskura 721152, WB, India; [Goswami, Makhanlal Nanda] Midnapore Coll Autonomous, Dept Phys, Midnapore 721101, WB, India</t>
  </si>
  <si>
    <t>Kar, BS (corresponding author), Panskura Banamali Coll, Dept Phys, Panskura 721152, WB, India.</t>
  </si>
  <si>
    <t>0925-8388</t>
  </si>
  <si>
    <t>1873-4669</t>
  </si>
  <si>
    <t>10.1016/j.jallcom.2023.172356</t>
  </si>
  <si>
    <t>Chemistry, Physical; Materials Science, Multidisciplinary; Metallurgy &amp; Metallurgical Engineering</t>
  </si>
  <si>
    <t>Chemistry; Materials Science; Metallurgy &amp; Metallurgical Engineering</t>
  </si>
  <si>
    <t>Kabiraj, Ashutosh; Laha, Anubhab; Panja, Anindya Sundar; Bandopadhyay, Rajib</t>
  </si>
  <si>
    <t>In silico comparative structural and functional analysis of arsenite methyltransferase from bacteria, fungi, fishes, birds, and mammals</t>
  </si>
  <si>
    <t>JOURNAL OF GENETIC ENGINEERING AND BIOTECHNOLOGY</t>
  </si>
  <si>
    <t>[Kabiraj, Ashutosh; Laha, Anubhab; Bandopadhyay, Rajib] Univ Burdwan, Ctr Adv Study, Dept Bot, UGC, Golapbag, Bardhaman 713104, West Bengal, India; [Laha, Anubhab] Chandernagore Coll, Dept Bot, Chandernagore 712136, West Bengal, India; [Panja, Anindya Sundar] Vidyasagar Univ, Inst Sci &amp; Technol, Dept Biotechnol Oriental, Mol Informat Lab, Midnapore 721102, West Bengal, India</t>
  </si>
  <si>
    <t>University of Burdwan; Vidyasagar University</t>
  </si>
  <si>
    <t>Bandopadhyay, R (corresponding author), Univ Burdwan, Ctr Adv Study, Dept Bot, UGC, Golapbag, Bardhaman 713104, West Bengal, India.</t>
  </si>
  <si>
    <t>2090-5920</t>
  </si>
  <si>
    <t>10.1186/s43141-023-00522-9</t>
  </si>
  <si>
    <t>Biotechnology &amp; Applied Microbiology; Environmental Sciences; Toxicology</t>
  </si>
  <si>
    <t>Biotechnology &amp; Applied Microbiology; Environmental Sciences &amp; Ecology; Toxicology</t>
  </si>
  <si>
    <t>Aktar, Md Samim; Kar, Chaitali; De, Manoranjan; Mazumder, Sanat Kumar; Maiti, Manoranjan</t>
  </si>
  <si>
    <t>Fixed charge 4-dimensional transportation problem for breakable incompatible items with type-2 fuzzy random parameters under volume constraint</t>
  </si>
  <si>
    <t>ADVANCED ENGINEERING INFORMATICS</t>
  </si>
  <si>
    <t>[Aktar, Md Samim; Kar, Chaitali; Mazumder, Sanat Kumar] Indian Inst Engn Sci &amp; Technol, Dept Math, Sibpur, India; [De, Manoranjan] Mugberia Gangadhar Mahavidyalaya, Dept Math, Bhupatinagar, West Bengal, India; [Maiti, Manoranjan] Vidyasagar Univ, Dept Math, Midnapore, West Bengal, India</t>
  </si>
  <si>
    <t>Indian Institute of Engineering Science Technology Shibpur (IIEST); Mugberia Gangadhar Mahavidyalaya; Vidyasagar University</t>
  </si>
  <si>
    <t>Aktar, MS (corresponding author), Indian Inst Engn Sci &amp; Technol, Dept Math, Sibpur, India.</t>
  </si>
  <si>
    <t>1474-0346</t>
  </si>
  <si>
    <t>1873-5320</t>
  </si>
  <si>
    <t>10.1016/j.aei.2023.102222</t>
  </si>
  <si>
    <t>Computer Science, Artificial Intelligence; Engineering, Multidisciplinary</t>
  </si>
  <si>
    <t>Das, Puja; Mitra, Dipanwita; Jana, Kuladip; Ghosh, Debidas</t>
  </si>
  <si>
    <t>In Vitro Study on Spermicidal Action of Hydro-methanol Extract of Tinospora cordifolia (Willd.) Stem in Rat and Human Sperm: a Comparative Analysis</t>
  </si>
  <si>
    <t>[Das, Puja] Vidyasagar Univ, Ctr Life Sci, Midnapore 721102, W Bengal, India; [Mitra, Dipanwita; Ghosh, Debidas] Vidyasagar Univ, Dept Biomed Lab Sci &amp; Management, Mol Med Nutrigen &amp; Publ Hlth Res Lab, Midnapore 721102, W Bengal, India; [Jana, Kuladip] Bose Inst, Div Mol Med, EN 80,Sect 5, Kolkata 700091, India</t>
  </si>
  <si>
    <t>Vidyasagar University; Vidyasagar University; Department of Science &amp; Technology (India); Bose Institute</t>
  </si>
  <si>
    <t>Ghosh, D (corresponding author), Vidyasagar Univ, Dept Biomed Lab Sci &amp; Management, Mol Med Nutrigen &amp; Publ Hlth Res Lab, Midnapore 721102, W Bengal, India.</t>
  </si>
  <si>
    <t>10.1007/s43032-023-01327-4</t>
  </si>
  <si>
    <t>Dhar, Shrinjana; Mondal, Kousik Kr.; Bhattacharjee, Pritha</t>
  </si>
  <si>
    <t>Influence of lifestyle factors with the outcome of menstrual disorders among adolescents and young women in West Bengal, India</t>
  </si>
  <si>
    <t>[Dhar, Shrinjana; Mondal, Kousik Kr.; Bhattacharjee, Pritha] Univ Calcutta, Dept Environm Sci, Environm Epigen Lab, 37 Ballygunge Circular Rd, Kolkata 700019, W Bengal, India; [Mondal, Kousik Kr.] Vidyasagar Univ, Mugberia Gangadhar Mahavidyalaya, Dept Zool, Bhupati Nagar, Purba Medinipur 721425, W Bengal, India</t>
  </si>
  <si>
    <t>University of Calcutta; Mugberia Gangadhar Mahavidyalaya; Vidyasagar University</t>
  </si>
  <si>
    <t>Bhattacharjee, P (corresponding author), Univ Calcutta, Dept Environm Sci, Environm Epigen Lab, 37 Ballygunge Circular Rd, Kolkata 700019, W Bengal, India.</t>
  </si>
  <si>
    <t>10.1038/s41598-023-35858-2</t>
  </si>
  <si>
    <t>Pal, Sova; Pramanik, Prasenjit; Maiti, Ajoy Kumar; Maiti, Manas Kumar</t>
  </si>
  <si>
    <t>Multi-dimensional transportation problems in multiple environments: a simulation based heuristic approach</t>
  </si>
  <si>
    <t>[Pal, Sova] Yogoda Satsanga Palpara Mahavidyalaya, Dept Comp Sci, Medinipur 721458, West Bengal, India; [Pramanik, Prasenjit] Vidyasagar Univ, Dept Appl Math Oceanol &amp; Comp Programming, Midnapore 721102, West Bengal, India; [Maiti, Ajoy Kumar] Raja Narendra Lal Khan Womens Coll, Dept Math, Midnapore 721102, West Bengal, India; [Maiti, Manas Kumar] Mahishadal Raj Coll, Dept Math, Mahishadal 721628, West Bengal, India</t>
  </si>
  <si>
    <t>Pramanik, P (corresponding author), Vidyasagar Univ, Dept Appl Math Oceanol &amp; Comp Programming, Midnapore 721102, West Bengal, India.</t>
  </si>
  <si>
    <t>10.1007/s00500-023-08204-x</t>
  </si>
  <si>
    <t>Pal, Pabitra; Chowdhuri, Partha; Si, Tapas</t>
  </si>
  <si>
    <t>A novel watermarking scheme for medical image using support vector machine and lifting wavelet transform</t>
  </si>
  <si>
    <t>[Pal, Pabitra] Maulana Abul Kalam Azad Univ Technol, Dept Comp Applicat, Haringhata 741249, West Bengal, India; [Chowdhuri, Partha] Vidyasagar Univ, Comp Sci, Vidyasagar Univ Rd, Paschim Medinipur 721102, West Bengal, India; [Si, Tapas] Univ Engn &amp; Management, Dept Comp Sci &amp; Engn, GURUKUL, Sikar Rd NH-11, Jaipur 303807, Rajasthan, India</t>
  </si>
  <si>
    <t>Maulana Abul Kalam Azad University of Technology; Vidyasagar University</t>
  </si>
  <si>
    <t>Chowdhuri, P (corresponding author), Vidyasagar Univ, Comp Sci, Vidyasagar Univ Rd, Paschim Medinipur 721102, West Bengal, India.</t>
  </si>
  <si>
    <t>10.1007/s11042-023-15144-z</t>
  </si>
  <si>
    <t>Chowdhuri, Partha; Pal, Pabitra; Si, Tapas</t>
  </si>
  <si>
    <t>A novel steganographic technique for medical image using SVM and IWT</t>
  </si>
  <si>
    <t>[Chowdhuri, Partha] Vidyasagar Univ, Comp Sci, Vidyasagar Univ Rd, Paschim Medinipur 721102, West Bengal, India; [Pal, Pabitra] Maulana Abul Kalam Azad Univ Technol, Dept Comp Applicat, Haringhata 741249, West Bengal, India; [Si, Tapas] Bankura Unnayani Inst Engn, Dept Comp Sci &amp; Engn, Bankura 722146, West Bengal, India</t>
  </si>
  <si>
    <t>Pal, P (corresponding author), Maulana Abul Kalam Azad Univ Technol, Dept Comp Applicat, Haringhata 741249, West Bengal, India.</t>
  </si>
  <si>
    <t>10.1007/s11042-022-14301-0</t>
  </si>
  <si>
    <t>Das, Ramesh Chandra; Chatterjee, Tonmoy; Ivaldi, Enrico</t>
  </si>
  <si>
    <t>Co-movements of income and urbanization through energy use and pollution: An investigation for world's leading polluting countries</t>
  </si>
  <si>
    <t>ECOLOGICAL INDICATORS</t>
  </si>
  <si>
    <t>[Das, Ramesh Chandra] Vidyasagar Univ, Dept Econ, Midnapore, India; [Chatterjee, Tonmoy] Bhairab Ganguly Coll, Dept Econ, Kolkata, WB, India; [Ivaldi, Enrico] Univ Genoa, Dept Polit &amp; Int Sci, Genoa, Italy</t>
  </si>
  <si>
    <t>Vidyasagar University; University of Genoa</t>
  </si>
  <si>
    <t>Ivaldi, E (corresponding author), Univ Genoa, Dept Polit &amp; Int Sci, Genoa, Italy.</t>
  </si>
  <si>
    <t>1470-160X</t>
  </si>
  <si>
    <t>1872-7034</t>
  </si>
  <si>
    <t>10.1016/j.ecolind.2023.110381</t>
  </si>
  <si>
    <t>Biodiversity Conservation; Environmental Sciences</t>
  </si>
  <si>
    <t>Biodiversity &amp; Conservation; Environmental Sciences &amp; Ecology</t>
  </si>
  <si>
    <t>Samanta, Shashanka Shekhar; Giri, Prabhat Kumar; Giri, Subhadip; Ghosh, Avijit; Misra, Ajay</t>
  </si>
  <si>
    <t>Flexible HSA-interactive phenolphthalein based probe proficient at selective turn-on sensing for Zn2+&amp; Al3+</t>
  </si>
  <si>
    <t>[Samanta, Shashanka Shekhar; Giri, Prabhat Kumar; Giri, Subhadip; Misra, Ajay] Vidyasagar Univ, Dept Chem, Midnapore 721102, West Bengal, India; [Ghosh, Avijit] Univ Calcutta, Ctr Res Nano Sci &amp; Nanotechnol, Technol Campus,JD-2,Sect 3, Kolkata 700106, West Bengal, India</t>
  </si>
  <si>
    <t>10.1016/j.molstruc.2023.134927</t>
  </si>
  <si>
    <t>Mudi, Naren; Shyamal, Milan; Giri, Prabhat Kumar; Samanta, Shashanka Shekhar; Ramirez-Tagle, Rodrigo; Misra, Ajay</t>
  </si>
  <si>
    <t>Anthracene scaffold as highly selective chemosensor for Al3+ and its AIEE activity (vol 22, pg 1491, 2023)</t>
  </si>
  <si>
    <t>[Mudi, Naren; Shyamal, Milan; Giri, Prabhat Kumar; Samanta, Shashanka Shekhar; Misra, Ajay] Vidyasagar Univ, Dept Chem, Midnapore 721102, WB, India; [Ramirez-Tagle, Rodrigo] Univ Amer, Fac Salud &amp; Ciencias Sociales, Santiago, Chile</t>
  </si>
  <si>
    <t>Vidyasagar University; Universidad de Las Americas - Chile</t>
  </si>
  <si>
    <t>Misra, A (corresponding author), Vidyasagar Univ, Dept Chem, Midnapore 721102, WB, India.</t>
  </si>
  <si>
    <t>10.1007/s43630-023-00445-x</t>
  </si>
  <si>
    <t>Ghute, Bhagwan B.; Shaikh, Md Babar; Halder, Bijay</t>
  </si>
  <si>
    <t>Impact assessment of natural and anthropogenic activities using remote sensing and GIS techniques in the Upper Purna River basin, Maharashtra, India</t>
  </si>
  <si>
    <t>MODELING EARTH SYSTEMS AND ENVIRONMENT</t>
  </si>
  <si>
    <t>[Ghute, Bhagwan B.] Toshniwal Arts Commerce &amp; Sci Coll, Dept Geol, Hingoli 431542, Maharashtra, India; [Shaikh, Md Babar] Dnyanopasak Coll, Dept Geol, Parbhani 431401, Maharashtra, India; [Halder, Bijay] Vidyasagar Univ, Dept Remote Sensing &amp; GIS, Midnapore 721102, India</t>
  </si>
  <si>
    <t>Toshniwal Arts Commerce &amp; Science College; Vidyasagar University</t>
  </si>
  <si>
    <t>Halder, B (corresponding author), Vidyasagar Univ, Dept Remote Sensing &amp; GIS, Midnapore 721102, India.</t>
  </si>
  <si>
    <t>2363-6203</t>
  </si>
  <si>
    <t>2363-6211</t>
  </si>
  <si>
    <t>10.1007/s40808-022-01576-3</t>
  </si>
  <si>
    <t>Jaikumar, R. V.; Raman, Sundareswaran; Pal, Madhumangal</t>
  </si>
  <si>
    <t>Perfect score function in picture fuzzy set and its applications in decision-making problems</t>
  </si>
  <si>
    <t>[Jaikumar, R. V.] St Josephs Inst Technol, Dept Math, OMR, Chennai, Tamil Nadu, India; [Raman, Sundareswaran] Sri Sivasubramaniya Nadar Coll Engn, Dept Math, Chennai, Tamil Nadu, India; [Pal, Madhumangal] Vidyasagar Univ, Dept Appl Math Oceanol &amp; Comp Programming, Midnapore, India</t>
  </si>
  <si>
    <t>SSN College of Engineering; Vidyasagar University</t>
  </si>
  <si>
    <t>Raman, S (corresponding author), Sri Sivasubramaniya Nadar Coll Engn, Dept Math, Chennai 603110, Tamil Nadu, India.</t>
  </si>
  <si>
    <t>10.3233/JIFS-223234</t>
  </si>
  <si>
    <t>Samanta, Shashanka Shekhar; Mandal, Usha; Das, Bhriguram; Mandal, Sourav; Upadhyay, Priyanka; Singh, Thoudam Debraj; Misra, Ajay</t>
  </si>
  <si>
    <t>Rhodamine B-Quinoline based schiff base as fluorescent 'turn on' sensor of Al3+, Cr3+, HSO4- and its cytotoxicity and cell imaging application on TPC-1 and HtH-7 cell lines</t>
  </si>
  <si>
    <t>[Samanta, Shashanka Shekhar; Mandal, Usha; Das, Bhriguram; Mandal, Sourav; Misra, Ajay] Vidyasagar Univ, Dept Chem, Midnapore 721102, W Bengal, India; [Upadhyay, Priyanka; Singh, Thoudam Debraj] All India Inst Med Sci AIIMS, Dept Med Oncol Lab, New Delhi 110029, India</t>
  </si>
  <si>
    <t>Vidyasagar University; All India Institute of Medical Sciences (AIIMS) New Delhi</t>
  </si>
  <si>
    <t>Misra, A (corresponding author), Vidyasagar Univ, Dept Chem, Midnapore 721102, W Bengal, India.</t>
  </si>
  <si>
    <t>10.1016/j.jphotochem.2023.114806</t>
  </si>
  <si>
    <t>Paul, Tapas Kumar; Jana, Chiranjibe; Pal, Madhumangal; Simic, Vladimir</t>
  </si>
  <si>
    <t>Sustainable carbon-dioxide storage assessment in geological media using modified Pythagorean fuzzy VIKOR and DEMATEL approach</t>
  </si>
  <si>
    <t>INTERNATIONAL JOURNAL OF HYDROGEN ENERGY</t>
  </si>
  <si>
    <t>[Paul, Tapas Kumar; Jana, Chiranjibe; Pal, Madhumangal] Vidyasagar Univ, Dept Appl Math Oceanol &amp; Comp Programming, Midnapore 721102, India; [Simic, Vladimir] Univ Belgrade, Fac Transport &amp; Traff Engn, VojvodeStepe 305, Belgrade 11010, Serbia</t>
  </si>
  <si>
    <t>Vidyasagar University; University of Belgrade</t>
  </si>
  <si>
    <t>0360-3199</t>
  </si>
  <si>
    <t>1879-3487</t>
  </si>
  <si>
    <t>10.1016/j.ijhydene.2022.12.024</t>
  </si>
  <si>
    <t>Chemistry, Physical; Electrochemistry; Energy &amp; Fuels</t>
  </si>
  <si>
    <t>Chemistry; Electrochemistry; Energy &amp; Fuels</t>
  </si>
  <si>
    <t>Meikap, Sudipta; Jana, Biswapati; Lu, Tzu-Chuen</t>
  </si>
  <si>
    <t>Context pixel-based reversible data hiding scheme using pixel value ordering</t>
  </si>
  <si>
    <t>VISUAL COMPUTER</t>
  </si>
  <si>
    <t>[Meikap, Sudipta; Jana, Biswapati] Vidyasagar Univ, Dept Comp Sci, Midnapore 721102, W Bengal, India; [Meikap, Sudipta] Hijli Coll, Dept Comp Sci, Rangamatia 721306, W Bengal, India; [Lu, Tzu-Chuen] Chaoyang Univ Technol, Dept Informat Management, Taichung 41349, Taiwan</t>
  </si>
  <si>
    <t>Vidyasagar University; Chaoyang University of Technology</t>
  </si>
  <si>
    <t>Meikap, S (corresponding author), Vidyasagar Univ, Dept Comp Sci, Midnapore 721102, W Bengal, India.;Meikap, S (corresponding author), Hijli Coll, Dept Comp Sci, Rangamatia 721306, W Bengal, India.</t>
  </si>
  <si>
    <t>0178-2789</t>
  </si>
  <si>
    <t>1432-2315</t>
  </si>
  <si>
    <t>10.1007/s00371-023-03050-2</t>
  </si>
  <si>
    <t>Computer Science, Software Engineering</t>
  </si>
  <si>
    <t>Mondal, Arijit; Roy, Sankar Kumar; Pamucar, Dragan</t>
  </si>
  <si>
    <t>Regret-based three-way decision making with possibility dominance and SPA theory in incomplete information system</t>
  </si>
  <si>
    <t>[Mondal, Arijit; Roy, Sankar Kumar] Vidyasagar Univ, Dept Appl Math Oceanol &amp; Comp Programming, Midnapore 721102, West Bengal, India; [Pamucar, Dragan] Univ Belgrade, Fac Org Sci, Dept Operat Res &amp; Stat, Belgrade, Serbia</t>
  </si>
  <si>
    <t>10.1016/j.eswa.2022.118688</t>
  </si>
  <si>
    <t>Ali, Asgar; Das, Sanatan; Jana, R. N.</t>
  </si>
  <si>
    <t>Oblique rotational dynamics of chemically reacting tri-hybridized nanofluids over a suddenly moved plate subject to Hall and ion slip currents, Newtonian heating and mass fluxes</t>
  </si>
  <si>
    <t>JOURNAL OF THE INDIAN CHEMICAL SOCIETY</t>
  </si>
  <si>
    <t>[Ali, Asgar] Bajkul Milani Mahavidyalaya, Dept Math, Bajkul 721655, India; [Das, Sanatan] Univ Gour Banga, Dept Math, Malda 732103, India; [Jana, R. N.] Vidyasagar Univ, Dept Appl Math, Midnapore 721102, India</t>
  </si>
  <si>
    <t>University of Gour Banga; Vidyasagar University</t>
  </si>
  <si>
    <t>Ali, A (corresponding author), Bajkul Milani Mahavidyalaya, Dept Math, Bajkul 721655, India.</t>
  </si>
  <si>
    <t>0019-4522</t>
  </si>
  <si>
    <t>10.1016/j.jics.2023.100983</t>
  </si>
  <si>
    <t>Bera, Sanchari; Muhiuddin, Ghulam; Pal, Madhumangal</t>
  </si>
  <si>
    <t>Facility location problem using the concept of double domination in m-polar interval-valued fuzzy graph</t>
  </si>
  <si>
    <t>[Bera, Sanchari; Pal, Madhumangal] Vidyasagar Univ, Dept Appl Math Oceanol &amp; Comp Programming, Midnapore, India; [Muhiuddin, Ghulam] Univ Tabuk, Dept Math, Fac Sci, Tabuk, Saudi Arabia</t>
  </si>
  <si>
    <t>Vidyasagar University; University of Tabuk</t>
  </si>
  <si>
    <t>10.3233/JIFS-223054</t>
  </si>
  <si>
    <t>Mandal, Prasenjit; Samanta, Sovan; Pal, Madhumandal; Ranadive, Abhay Sharad Chandra</t>
  </si>
  <si>
    <t>Social network trust relationship environment based advanced ovarian cancer treatment decision-making model: An approach based on linguistic information with experts' multiple confidence levels</t>
  </si>
  <si>
    <t>[Mandal, Prasenjit; Pal, Madhumandal] Vidyasagar Univ, Dept Appl Math Oceanol &amp; Comp Programming, Midnapore 721102, WB, India; [Samanta, Sovan] Tamralipta Mahavidyalaya, Dept Math, Tamluk 721636, WB, India; [Ranadive, Abhay Sharad Chandra] Guru Ghasidas Univ, Dept Pure &amp; Appl Math, Bilaspur 495009, CG, India</t>
  </si>
  <si>
    <t>10.1016/j.eswa.2023.120407</t>
  </si>
  <si>
    <t>Ali, Asgar; Das, Sanatan; Jana, Rabindra Nath</t>
  </si>
  <si>
    <t>MHD gyrating stream of non-Newtonian modified hybrid nanofluid past a vertical plate with ramped motion, Newtonian heating and Hall currents</t>
  </si>
  <si>
    <t>ZAMM-ZEITSCHRIFT FUR ANGEWANDTE MATHEMATIK UND MECHANIK</t>
  </si>
  <si>
    <t>[Ali, Asgar] Bajkul Milani Mahavidyalaya, Dept Math, Purba Medinipur, India; [Das, Sanatan] Univ Gour Banga, Dept Math, Malda, India; [Jana, Rabindra Nath] Vidyasagar Univ, Dept Appl Math, Midnapore, India</t>
  </si>
  <si>
    <t>Ali, A (corresponding author), Bajkul Milani Mahavidyalaya, Dept Math, Purba Medinipur, India.</t>
  </si>
  <si>
    <t>0044-2267</t>
  </si>
  <si>
    <t>1521-4001</t>
  </si>
  <si>
    <t>10.1002/zamm.202200080</t>
  </si>
  <si>
    <t>Mathematics, Applied; Mechanics</t>
  </si>
  <si>
    <t>Mathematics; Mechanics</t>
  </si>
  <si>
    <t>Laha, Anubhab; Sarkar, Aniket; Chakraborty, Priyanka; Sundar Panja, Anindya; Bandopadhyay, Rajib</t>
  </si>
  <si>
    <t>Efficacy Screening of Prospective Anti-allergic Drug Candidates: An In silico Study</t>
  </si>
  <si>
    <t>CURRENT BIOINFORMATICS</t>
  </si>
  <si>
    <t>[Laha, Anubhab; Chakraborty, Priyanka; Bandopadhyay, Rajib] Univ Burdwan, UGC Ctr Adv Study, Dept Bot, Burdwan 713104, West Bengal, India; [Laha, Anubhab] Chandernagore Coll, Dept Bot, Hooghly 712136, West Bengal, India; [Sarkar, Aniket] Vidyasagar Univ, Oriental Inst Sci &amp; Technol, Postgrad Dept Biotechnol, Midnapore, West Bengal, India; [Sundar Panja, Anindya] Vidyasagar Univ, Oriental Inst Sci &amp; Technol, Dept Biotechnol, Mol Informat Lab, Midnapore 721102, West Bengal, India</t>
  </si>
  <si>
    <t>University of Burdwan; Vidyasagar University; Vidyasagar University</t>
  </si>
  <si>
    <t>Bandopadhyay, R (corresponding author), Univ Burdwan, UGC Ctr Adv Study, Dept Bot, Burdwan 713104, West Bengal, India.</t>
  </si>
  <si>
    <t>BENTHAM SCIENCE PUBL LTD</t>
  </si>
  <si>
    <t>SHARJAH</t>
  </si>
  <si>
    <t>EXECUTIVE STE Y-2, PO BOX 7917, SAIF ZONE, 1200 BR SHARJAH, U ARAB EMIRATES</t>
  </si>
  <si>
    <t>1574-8936</t>
  </si>
  <si>
    <t>2212-392X</t>
  </si>
  <si>
    <t>10.2174/1574893618666221019092212</t>
  </si>
  <si>
    <t>Biochemical Research Methods; Mathematical &amp; Computational Biology</t>
  </si>
  <si>
    <t>Biochemistry &amp; Molecular Biology; Mathematical &amp; Computational Biology</t>
  </si>
  <si>
    <t>Sharma, Rajaram; Dey, Amit Kumar; Udmale, Prasad; Priyamvara, Aditi; Alam, Shah; Dey, Debashish; Thakkar, Hemangini</t>
  </si>
  <si>
    <t>Giant mandibular osteoma, CT findings for the primary care provider</t>
  </si>
  <si>
    <t>JOURNAL OF FAMILY MEDICINE AND PRIMARY CARE</t>
  </si>
  <si>
    <t>[Sharma, Rajaram; Dey, Amit Kumar; Udmale, Prasad; Alam, Shah; Thakkar, Hemangini] Seth GS Med Coll &amp; KEM Hosp, Dept Radiol, Mumbai, Maharashtra, India; [Priyamvara, Aditi] Pandit Bhagwat Dayal Sharma Univ Hlth Sci, Rohtak, Haryana, India; [Dey, Debashish] Vidyasagar Univ, Midnapore, West Bengal, India; [Dey, Amit Kumar] Seth GS Med Coll &amp; KEM Hosp, Acharya Donde Marg,Room 107, Mumbai 400012, Maharashtra, India</t>
  </si>
  <si>
    <t>Seth Gordhandas Sunderdas Medical College &amp; King Edward Memorial Hospital; Vidyasagar University; Seth Gordhandas Sunderdas Medical College &amp; King Edward Memorial Hospital</t>
  </si>
  <si>
    <t>Dey, AK (corresponding author), Seth GS Med Coll &amp; KEM Hosp, Acharya Donde Marg,Room 107, Mumbai 400012, Maharashtra, India.</t>
  </si>
  <si>
    <t>2249-4863</t>
  </si>
  <si>
    <t>2278-7135</t>
  </si>
  <si>
    <t>10.4103/jfmpc.jfmpc_2343_21</t>
  </si>
  <si>
    <t>Primary Health Care</t>
  </si>
  <si>
    <t>General &amp; Internal Medicine</t>
  </si>
  <si>
    <t>Pervin, Magfura; Roy, Sankar Kumar; Sannyashi, Prasenjit; Weber, Gerhard-Wilhelm</t>
  </si>
  <si>
    <t>Sustainable inventory model with environmental impact for non-instantaneous deteriorating items with composite demand</t>
  </si>
  <si>
    <t>[Pervin, Magfura] Brainware Univ, Dept Math, 398 Ramkrishnapur Rd, Kolkata 700125, West Bengal, India; [Roy, Sankar Kumar; Sannyashi, Prasenjit] Vidyasagar Univ, Dept Appl Math Oceanol &amp; Comp Programming, Midnapore 721102, West Bengal, India; [Weber, Gerhard-Wilhelm] Poznan Univ Tech, Fac Engn Management, Chair Mkt &amp; Econ Engn, ul Strzelecka 11, PL-60965 Poznan, Poland</t>
  </si>
  <si>
    <t>10.1051/ro/2023005</t>
  </si>
  <si>
    <t>Debnath, Asish; Mondal, Uttam Kr.</t>
  </si>
  <si>
    <t>Lossless audio codec based on CNN, weighted tree and arithmetic encoding (LACCWA)</t>
  </si>
  <si>
    <t>[Debnath, Asish] Tata Consultancy Serv Ltd, Kolkata 700156, W Bengal, India; [Debnath, Asish; Mondal, Uttam Kr.] Vidyasagar Univ, Dept Comp Sci, Midnapore 721102, W Bengal, India</t>
  </si>
  <si>
    <t>Tata Sons; Tata Consultancy Services Limited (TCS); Vidyasagar University</t>
  </si>
  <si>
    <t>Mondal, UK (corresponding author), Vidyasagar Univ, Dept Comp Sci, Midnapore 721102, W Bengal, India.</t>
  </si>
  <si>
    <t>10.1007/s11042-023-17393-4</t>
  </si>
  <si>
    <t>Sudip, Mondal; Rituparna, Saha; Bijoy, Mal; Krishnendu, Acharya; Gunjan, Biswas</t>
  </si>
  <si>
    <t>Comparative study of phytochemicals, antioxidant and anti-inflammatory activity of infusion and decoction extracts from Pycnoporus sanguineus (L.) Murril collected in West Bengal</t>
  </si>
  <si>
    <t>RESEARCH JOURNAL OF BIOTECHNOLOGY</t>
  </si>
  <si>
    <t>[Sudip, Mondal; Bijoy, Mal; Gunjan, Biswas] Vidyasagar Univ, Dept Bot &amp; Forestry, Mycol &amp; Plant Pathol Lab, Midnapore 721102, West Bengal, India; [Rituparna, Saha; Krishnendu, Acharya] Univ Calcutta, Dept Bot, Mol &amp; Appl Mycol &amp; Plant Pathol Lab, 35 Ballygunge Circular Rd, Kolkata 700019, India</t>
  </si>
  <si>
    <t>Gunjan, B (corresponding author), Vidyasagar Univ, Dept Bot &amp; Forestry, Mycol &amp; Plant Pathol Lab, Midnapore 721102, West Bengal, India.</t>
  </si>
  <si>
    <t>RESEARCH JOURNAL BIOTECHNOLOGY</t>
  </si>
  <si>
    <t>INDORE</t>
  </si>
  <si>
    <t>SECTOR A-80, SCHEME NO 54, VIJAY NAGAR, A B ROAD, INDORE, 452 010 MP, INDIA</t>
  </si>
  <si>
    <t>2278-4535</t>
  </si>
  <si>
    <t>10.25303/1812rjbt07013</t>
  </si>
  <si>
    <t>Beg, Mirza Masum; Roy, Subha M.; Moulick, Sanjib; Mandal, Basudev</t>
  </si>
  <si>
    <t>Quality evaluation of organically farmed fish fillet of Indian major carps</t>
  </si>
  <si>
    <t>AQUACULTURE INTERNATIONAL</t>
  </si>
  <si>
    <t>[Beg, Mirza Masum; Mandal, Basudev] Vidyasagar Univ, Dept Fishery Sci, Midnapore 721102, W Bengal, India; [Roy, Subha M.] GLA Univ, Inst Appl Sci &amp; Humanities, Fac Agr Sci, Mathura 281406, Uttar Pradesh, India; [Moulick, Sanjib] KIIT Deemed Univ, Sch Civil Engn, Bhubaneswar 751024, Orissa, India</t>
  </si>
  <si>
    <t>Vidyasagar University; GLA University; Kalinga Institute of Industrial Technology (KIIT)</t>
  </si>
  <si>
    <t>Beg, MM (corresponding author), Vidyasagar Univ, Dept Fishery Sci, Midnapore 721102, W Bengal, India.</t>
  </si>
  <si>
    <t>0967-6120</t>
  </si>
  <si>
    <t>1573-143X</t>
  </si>
  <si>
    <t>10.1007/s10499-023-01107-6</t>
  </si>
  <si>
    <t>Rakshit, Subham; Pal, Kalyanbrata; Mondal, Subhadeep; Jana, Arijit; Mondal, Keshab Chandra; Halder, Suman Kumar</t>
  </si>
  <si>
    <t>Extraction of chitosan from biologically-derived chitin by bacterial chitin deacetylase: Process optimization and product quality assessment</t>
  </si>
  <si>
    <t>[Rakshit, Subham; Pal, Kalyanbrata; Mondal, Keshab Chandra; Halder, Suman Kumar] Vidyasagar Univ, Dept Microbiol, Midnapore 721102, West Bengal, India; [Mondal, Subhadeep] Vidyasagar Univ, Ctr Life Sci, Midnapore 721102, West Bengal, India; [Jana, Arijit] Indian Inst Petr, CSIR, Mat Resource Efficiency Div, Dehra Dun 248005, India; [Jana, Arijit] Raja NL Khan Womens Coll, Dept Microbiol, Midnapore 721102, West Bengal, India</t>
  </si>
  <si>
    <t>Vidyasagar University; Vidyasagar University; Council of Scientific &amp; Industrial Research (CSIR) - India; CSIR - Indian Institute of Petroleum (IIP)</t>
  </si>
  <si>
    <t>Halder, SK (corresponding author), Vidyasagar Univ, Dept Microbiol, Midnapore 721102, West Bengal, India.</t>
  </si>
  <si>
    <t>10.1016/j.ijbiomac.2023.125389</t>
  </si>
  <si>
    <t>Das, S.; Mahato, N.; Ali, A.; Jana, R. N.</t>
  </si>
  <si>
    <t>Dynamics pattern of a radioactive rGO-magnetite-water flowed by a vibrated Riga plate sensor with ramped temperature and concentration</t>
  </si>
  <si>
    <t>CHEMICAL ENGINEERING JOURNAL ADVANCES</t>
  </si>
  <si>
    <t>[Das, S.] Univ Gour Banga, Dept Math, Malda 732103, India; [Mahato, N.] Barrackpore Rastraguru Surendranath Coll, Dept Math, Kolkata 700120, India; [Ali, A.] Bajkul Milani Mahavidyalaya, Dept Math, Purba Medinipur 721655, India; [Jana, R. N.] Vidyasagar Univ, Dept Appl Math, Midnapore 721102, India</t>
  </si>
  <si>
    <t>Das, S (corresponding author), Univ Gour Banga, Dept Math, Malda 732103, India.</t>
  </si>
  <si>
    <t>2666-8211</t>
  </si>
  <si>
    <t>10.1016/j.ceja.2023.100517</t>
  </si>
  <si>
    <t>Engineering, Environmental; Engineering, Chemical</t>
  </si>
  <si>
    <t>Dandapat, Biswajit; Biswas, Sourav; Patra, Banasri</t>
  </si>
  <si>
    <t>Religion, nutrition and birth weight among currently married women (15-49) in India: A study based on NFHS-5</t>
  </si>
  <si>
    <t>[Dandapat, Biswajit] Ravenshaw Univ, Dept Geog, Cuttack 753003, India; [Biswas, Sourav] Int Inst Populat Sci, Dept Populat &amp; Dev, Mumbai 400088, India; [Patra, Banasri] Vidyasagar Univ, Dept Geog &amp; Environm Management, Midnapore 721102, India; [Biswas, Sourav] Govandi Stn Rd,Opposite Sanjona Chamber, Mumbai 400088, Maharashtra, India</t>
  </si>
  <si>
    <t>Ravenshaw University; International Institute for Population Sciences; Vidyasagar University</t>
  </si>
  <si>
    <t>Biswas, S (corresponding author), Govandi Stn Rd,Opposite Sanjona Chamber, Mumbai 400088, Maharashtra, India.</t>
  </si>
  <si>
    <t>10.1016/j.cegh.2023.101218</t>
  </si>
  <si>
    <t>Dutta, Rakesh; Das, Nilanjana; Majumder, Mukta; Jana, Biswapati</t>
  </si>
  <si>
    <t>Aspect based sentiment analysis using multi-criteria decision-making and deep learning under COVID-19 pandemic in India</t>
  </si>
  <si>
    <t>CAAI TRANSACTIONS ON INTELLIGENCE TECHNOLOGY</t>
  </si>
  <si>
    <t>[Dutta, Rakesh] Hijli Coll, Dept Comp Sci &amp; Applicat, Kharagpur, W Bengal, India; [Das, Nilanjana] WBSEDCL, Midnapore Zone, Midnapore, W Bengal, India; [Majumder, Mukta] Univ North Bengal, Dept Comp Sci &amp; Applicat, Siliguri, India; [Jana, Biswapati] Vidyasagar Univ, Dept Comp Sci, Midnapore, W Bengal, India</t>
  </si>
  <si>
    <t>Majumder, M (corresponding author), Univ North Bengal, Dept Comp Sci &amp; Applicat, Siliguri, India.</t>
  </si>
  <si>
    <t>2468-6557</t>
  </si>
  <si>
    <t>2468-2322</t>
  </si>
  <si>
    <t>10.1049/cit2.12144</t>
  </si>
  <si>
    <t>Bisai, Kampan; Kumar, Vikash; Roy, Arpita; Parida, Satya Narayan; Dhar, Souvik; Das, Basanta Kumar; Behera, Bijay Kumar; Pati, Manoj Kumar</t>
  </si>
  <si>
    <t>Effects of Di-(2-Ethylhexyl) Phthalate (DEHP) on Gamete Quality Parameters of Male Koi Carp (Cyprinus carpio)</t>
  </si>
  <si>
    <t>CURRENT ISSUES IN MOLECULAR BIOLOGY</t>
  </si>
  <si>
    <t>[Bisai, Kampan; Kumar, Vikash; Roy, Arpita; Parida, Satya Narayan; Dhar, Souvik; Das, Basanta Kumar] ICAR Cent Inland Fisheries Res Inst, Biotechnol Lab, Kolkata 700120, W Bengal, India; [Bisai, Kampan; Pati, Manoj Kumar] Vidyasagar Univ, Dept Fishery Sci, Midnapore 721102, West Bengal, India; [Behera, Bijay Kumar] Rani Lakshmi Bai Cent Agr Univ, Coll Fisheries, Gwalior Rd, Jhansi 284003, Uttar Pradesh, India</t>
  </si>
  <si>
    <t>Indian Council of Agricultural Research (ICAR); ICAR - Central Inland Fisheries Research Institute; Vidyasagar University</t>
  </si>
  <si>
    <t>Pati, MK (corresponding author), Vidyasagar Univ, Dept Fishery Sci, Midnapore 721102, West Bengal, India.;Behera, BK (corresponding author), Rani Lakshmi Bai Cent Agr Univ, Coll Fisheries, Gwalior Rd, Jhansi 284003, Uttar Pradesh, India.</t>
  </si>
  <si>
    <t>1467-3037</t>
  </si>
  <si>
    <t>1467-3045</t>
  </si>
  <si>
    <t>10.3390/cimb45090467</t>
  </si>
  <si>
    <t>Biochemistry &amp; Molecular Biology</t>
  </si>
  <si>
    <t>Maity, Suman; Chakraborty, Avishek; De, Sujit Kumar; Pal, Madhumangal</t>
  </si>
  <si>
    <t>A study of an EOQ model of green items with the effect of carbon emission under pentagonal intuitionistic dense fuzzy environment</t>
  </si>
  <si>
    <t>[Maity, Suman] Raja NL Khan Womens Coll Autonomous, Dept Math, Phulpahari, West Bengal, India; [Chakraborty, Avishek] Narula Inst Technol, Dept Basic Sci, Kolkata 700001, West Bengal, India; [De, Sujit Kumar] Midnapore Coll Autonomous, Dept Math, Midnapore, West Bengal, India; [Maity, Suman; Pal, Madhumangal] Vidyasagar Univ, Dept Appl Math Oceanol &amp; Comp Programming, Paschim Medinipur 721102, West Bengal, India</t>
  </si>
  <si>
    <t>Midnapore College; Vidyasagar University</t>
  </si>
  <si>
    <t>Pal, M (corresponding author), Vidyasagar Univ, Dept Appl Math Oceanol &amp; Comp Programming, Paschim Medinipur 721102, West Bengal, India.</t>
  </si>
  <si>
    <t>10.1007/s00500-023-08636-5</t>
  </si>
  <si>
    <t>Chini, Deep Sankar; Mondal, Niladri; Kar, Avijit; Bunholi, Ingrid; Singh, Sourav; Ghosh, Pratik; Patra, Prasanta; Patra, Shampa; Patra, Bidhan Chandra</t>
  </si>
  <si>
    <t>Seasonal Variability of Marine Fish Diversity in Relation to Water Quality of East Midnapore Coast of West Bengal, India</t>
  </si>
  <si>
    <t>OCEAN SCIENCE JOURNAL</t>
  </si>
  <si>
    <t>[Chini, Deep Sankar; Mondal, Niladri; Kar, Avijit; Ghosh, Pratik; Patra, Prasanta; Patra, Shampa; Patra, Bidhan Chandra] Vidyasagar Univ, Dept Zool, Midnapore 721102, India; [Mondal, Niladri; Bunholi, Ingrid] Indiana State Univ, Dept Biol, Terre Haute, IN 47809 USA; [Singh, Sourav] Vidyasagar Univ, Dept Geog &amp; Environm Management, Midnapore 721102, India</t>
  </si>
  <si>
    <t>Vidyasagar University; Indiana State University; Vidyasagar University</t>
  </si>
  <si>
    <t>Patra, BC (corresponding author), Vidyasagar Univ, Dept Zool, Midnapore 721102, India.</t>
  </si>
  <si>
    <t>KOREA INST OCEAN SCIENCE &amp; TECHNOLOGY-KIOST</t>
  </si>
  <si>
    <t>BUSAN</t>
  </si>
  <si>
    <t>HAEYANG-RO 385, YEONGDO-GU, BUSAN, SOUTH KOREA</t>
  </si>
  <si>
    <t>1738-5261</t>
  </si>
  <si>
    <t>2005-7172</t>
  </si>
  <si>
    <t>10.1007/s12601-023-00107-0</t>
  </si>
  <si>
    <t>Marine &amp; Freshwater Biology; Oceanography</t>
  </si>
  <si>
    <t>Das, Sanatan; Mahato, Naspa; Ali, Asgar; Jana, Rabindra Nath</t>
  </si>
  <si>
    <t>Aspects of Arrhenius kinetics and Hall currents on gyratory Couette flow of magnetized ethylene glycol containing bi-hybridized nanomaterials</t>
  </si>
  <si>
    <t>HEAT TRANSFER</t>
  </si>
  <si>
    <t>[Das, Sanatan] Univ Gour Banga, Dept Math, Malda, India; [Mahato, Naspa] Barrackpore Rastraguru Surendranath Coll, Dept Math, Kolkata, India; [Ali, Asgar] Bajkul Milani Mahavidyalaya, Dept Math, Bajkul, India; [Jana, Rabindra Nath] Vidyasagar Univ, Dept Appl Math, Midnapore, India; [Das, Sanatan] Univ Gour Banga, Dept Math, Malda 732103, India</t>
  </si>
  <si>
    <t>University of Gour Banga; Vidyasagar University; University of Gour Banga</t>
  </si>
  <si>
    <t>111 RIVER ST, HOBOKEN, NJ 07030 USA</t>
  </si>
  <si>
    <t>2688-4534</t>
  </si>
  <si>
    <t>2688-4542</t>
  </si>
  <si>
    <t>10.1002/htj.22814</t>
  </si>
  <si>
    <t>Thermodynamics</t>
  </si>
  <si>
    <t>Kshatriya, Gautam K.; Acharya, Subhendu K.; Chanak, Mahua; Bose, Kaushik</t>
  </si>
  <si>
    <t>PREVALENCE OF PREHYPERTENSION AND HYPERTENSION AMONG TRIBAL ADULTS OF INDIA</t>
  </si>
  <si>
    <t>ANTHROPOLOGIE-INTERNATIONAL JOURNAL OF HUMAN DIVERSITY AND EVOLUTION</t>
  </si>
  <si>
    <t>[Kshatriya, Gautam K.] Univ Delhi, Dept Anthropol, Delhi 110007, India; [Acharya, Subhendu K.] ICMR, Reg Res Ctr, Bhubaneswar 751023, Odisha, India; [Chanak, Mahua; Bose, Kaushik] Vidyasagar Univ, Dept Anthropol, Midnapore 721102, W Bengal, India</t>
  </si>
  <si>
    <t>University of Delhi; Indian Council of Medical Research (ICMR); Vidyasagar University</t>
  </si>
  <si>
    <t>Chanak, M (corresponding author), Vidyasagar Univ, Dept Anthropol, Midnapore 721102, W Bengal, India.</t>
  </si>
  <si>
    <t>MORAVIAN MUSEUM</t>
  </si>
  <si>
    <t>BRNO</t>
  </si>
  <si>
    <t>ZELNY TRH 6, BRNO, 65937, CZECH REPUBLIC</t>
  </si>
  <si>
    <t>0323-1119</t>
  </si>
  <si>
    <t>10.26720/anthro.23.04.21.1</t>
  </si>
  <si>
    <t>Anthropology</t>
  </si>
  <si>
    <t>Sharma, Swati; Maiti, Dilip K.; Alam, Md. Mahbub</t>
  </si>
  <si>
    <t>Pressure gradient and an upstream cylinder on nanofluid flow around a heated cylinder: Heat transfer and entropy analysis</t>
  </si>
  <si>
    <t>NUMERICAL HEAT TRANSFER PART A-APPLICATIONS</t>
  </si>
  <si>
    <t>[Sharma, Swati] Indira Gandhi Delhi Tech Univ Women, Dept Appl Sci &amp; Humanities, New Delhi, India; [Maiti, Dilip K.] Vidyasagar Univ, Dept Appl Math Oceanol &amp; Comp Programming, Midnapore 721102, WB, India; [Alam, Md. Mahbub] Harbin Inst Technol, Inst Turbulence Noise Vibrat Interact &amp; Control, Shenzhen Grad Sch, Shenzhen, Peoples R China</t>
  </si>
  <si>
    <t>Indira Gandhi Delhi Technical University for Women (IGDTUW); Vidyasagar University; Harbin Institute of Technology</t>
  </si>
  <si>
    <t>1040-7782</t>
  </si>
  <si>
    <t>1521-0634</t>
  </si>
  <si>
    <t>10.1080/10407782.2023.2280194</t>
  </si>
  <si>
    <t>Thermodynamics; Mechanics</t>
  </si>
  <si>
    <t>Mondal, Buddhadeb; Barman, Krishnendu; Mazumder, Bijoy S.</t>
  </si>
  <si>
    <t>Multi-scale analysis for environmental dispersion in wetland flow under the effect of wind</t>
  </si>
  <si>
    <t>ECOHYDROLOGY</t>
  </si>
  <si>
    <t>[Mondal, Buddhadeb; Barman, Krishnendu] Vidyasagar Univ, Oceanol &amp; Comp Programming, Dept Appl Math, Midnapore 721102, India; [Mazumder, Bijoy S.] Indian Inst Technol, Dept Civil Engn, Mumbai, Maharashtra, India</t>
  </si>
  <si>
    <t>Vidyasagar University; Indian Institute of Technology System (IIT System); Indian Institute of Technology (IIT) - Bombay</t>
  </si>
  <si>
    <t>Barman, K (corresponding author), Vidyasagar Univ, Oceanol &amp; Comp Programming, Dept Appl Math, Midnapore 721102, India.</t>
  </si>
  <si>
    <t>1936-0584</t>
  </si>
  <si>
    <t>1936-0592</t>
  </si>
  <si>
    <t>10.1002/eco.2486</t>
  </si>
  <si>
    <t>Ecology; Environmental Sciences; Water Resources</t>
  </si>
  <si>
    <t>Environmental Sciences &amp; Ecology; Water Resources</t>
  </si>
  <si>
    <t>Ghosh, Shyamali; Kuefer, Karl-Heinz; Roy, Sankar Kumar; Weber, Gerhard-Wilhelm</t>
  </si>
  <si>
    <t>Type-2 zigzag uncertain multi-objective fixed-charge solid transportation problem: time window vs. preservation technology</t>
  </si>
  <si>
    <t>CENTRAL EUROPEAN JOURNAL OF OPERATIONS RESEARCH</t>
  </si>
  <si>
    <t>[Ghosh, Shyamali; Roy, Sankar Kumar] Vidyasagar Univ, Dept Appl Math Oceanol &amp; Comp Programming, Midnapore 721102, W Bengal, India; [Kuefer, Karl-Heinz] Fraunhofer Inst Techno &amp; Wirtschaftsmath ITWM, Dept Optimizat &amp; Operat Res, Fraunhofer Pl 1, D-67663 Kaiserslautern, Germany; [Weber, Gerhard-Wilhelm] Poznan Univ Tech, Fac Engn Management, Poznan, Poland</t>
  </si>
  <si>
    <t>Vidyasagar University; Fraunhofer Gesellschaft; Poznan University of Technology</t>
  </si>
  <si>
    <t>1435-246X</t>
  </si>
  <si>
    <t>1613-9178</t>
  </si>
  <si>
    <t>10.1007/s10100-022-00811-7</t>
  </si>
  <si>
    <t>Palanikumar, M.; Arulmozhi, K.; Jana, Chiranjibe; Pal, Madhumangal</t>
  </si>
  <si>
    <t>Multiple attribute decision-making Pythagorean vague normal operators and their applications for the medical robots process on surgical system</t>
  </si>
  <si>
    <t>COMPUTATIONAL &amp; APPLIED MATHEMATICS</t>
  </si>
  <si>
    <t>[Palanikumar, M.] Saveetha Inst Med &amp; Tech Sci, Saveetha Sch Engn, Dept Math, Chennai 602105, India; [Arulmozhi, K.] Bharath Inst Higher Educ &amp; Res, Dept Math, Chennai 600073, India; [Jana, Chiranjibe; Pal, Madhumangal] Vidyasagar Univ, Dept Appl Math Oceanol &amp; Comp Programming, Midnapore 721102, India</t>
  </si>
  <si>
    <t>Saveetha Institute of Medical &amp; Technical Science; Saveetha School of Engineering; Bharath Institute of Higher Education &amp; Research; Vidyasagar University</t>
  </si>
  <si>
    <t>Jana, C (corresponding author), Vidyasagar Univ, Dept Appl Math Oceanol &amp; Comp Programming, Midnapore 721102, India.</t>
  </si>
  <si>
    <t>2238-3603</t>
  </si>
  <si>
    <t>1807-0302</t>
  </si>
  <si>
    <t>10.1007/s40314-023-02422-7</t>
  </si>
  <si>
    <t>Karim, Md. Reazul; Al Mamun, Abu Sayed Md.; Hossain, Md. Ripter; Islam, Md. Nurul; Rana, Md. Masud; Wadood, Md. Abdul; Bose, Kaushik; Bharati, Premananda; Hossain, Md. Golam</t>
  </si>
  <si>
    <t>Nutritional status of tribal and non-tribal adults in rural Bangladesh: A comparative study</t>
  </si>
  <si>
    <t>PLOS ONE</t>
  </si>
  <si>
    <t>[Karim, Md. Reazul; Al Mamun, Abu Sayed Md.; Hossain, Md. Ripter; Islam, Md. Nurul; Rana, Md. Masud; Wadood, Md. Abdul; Hossain, Md. Golam] Univ Rajshahi, Dept Stat, Hlth Res Grp, Rajshahi, Bangladesh; [Bose, Kaushik] Vidyasagar Univ, Dept Anthropol, Midnapore, West Bengal, India; [Bharati, Premananda] Indian Stat Inst, Biol Anthropol, Kolkata, West Bengal, India</t>
  </si>
  <si>
    <t>University of Rajshahi; Vidyasagar University; Indian Statistical Institute; Indian Statistical Institute Kolkata</t>
  </si>
  <si>
    <t>Hossain, MG (corresponding author), Univ Rajshahi, Dept Stat, Hlth Res Grp, Rajshahi, Bangladesh.</t>
  </si>
  <si>
    <t>PUBLIC LIBRARY SCIENCE</t>
  </si>
  <si>
    <t>SAN FRANCISCO</t>
  </si>
  <si>
    <t>1160 BATTERY STREET, STE 100, SAN FRANCISCO, CA 94111 USA</t>
  </si>
  <si>
    <t>1932-6203</t>
  </si>
  <si>
    <t>10.1371/journal.pone.0287625</t>
  </si>
  <si>
    <t>Radovanovic, Marko; Bozanic, Darko; Tesic, Dusko; Puska, Adis; Hezam, Ibrahim M.; Jana, Chiranjibe</t>
  </si>
  <si>
    <t>APPLICATION OF HYBRID DIBR-FUCOM-LMAW-BONFERRONI-GREY-EDAS MODEL IN MULTICRITERIA DECISION-MAKING</t>
  </si>
  <si>
    <t>FACTA UNIVERSITATIS-SERIES MECHANICAL ENGINEERING</t>
  </si>
  <si>
    <t>[Radovanovic, Marko; Bozanic, Darko; Tesic, Dusko] Univ Def Belgrade, Mil Acad, Belgrade, Serbia; [Puska, Adis] Govt Brcko Dist Bosnia &amp; Herzegovina, Dept Publ Safety, Brcko, Bosnia &amp; Herceg; [Hezam, Ibrahim M.] King Saud Univ, Coll Sci, Stat &amp; Operat Res Dept, Riyadh, Saudi Arabia; [Jana, Chiranjibe] Vidyasagar Univ, Dept Appl Math Oceanol &amp; Comp Programming, Midnapore, India; [Bozanic, Darko] Univ Def Belgrade, Mil Acad, Veljka Luk Kurjaka 33, Belgrade 11042, Serbia</t>
  </si>
  <si>
    <t>King Saud University; Vidyasagar University</t>
  </si>
  <si>
    <t>Bozanic, D (corresponding author), Univ Def Belgrade, Mil Acad, Veljka Luk Kurjaka 33, Belgrade 11042, Serbia.</t>
  </si>
  <si>
    <t>UNIV NIS</t>
  </si>
  <si>
    <t>NIS</t>
  </si>
  <si>
    <t>UNIVERZITETSKI TRG 2, PO BOX 123, NIS, 18000, SERBIA</t>
  </si>
  <si>
    <t>0354-2025</t>
  </si>
  <si>
    <t>2335-0164</t>
  </si>
  <si>
    <t>10.22190/FUME230824036R</t>
  </si>
  <si>
    <t>Engineering, Mechanical</t>
  </si>
  <si>
    <t>Das, Manas; Dutta, Bikash; Roy, Utpal; Das, Sutapa; Rath, Sutapa</t>
  </si>
  <si>
    <t>Spatial accessibility modeling to healthcare facilities in the case of health shocks of Midnapore municipality, India</t>
  </si>
  <si>
    <t>[Das, Manas] Vidyasagar Univ, Dept Remote Sensing &amp; GIS, Midnapore 721102, West Bengal, India; [Dutta, Bikash] Nistarini Coll, Dept Geog, Purulia 723101, West Bengal, India; [Roy, Utpal] Univ Calcutta, Dept Geog, Kolkata 700073, West Bengal, India; [Das, Sutapa] Vidyasagar Univ, Dept Econ, Midnapore 721102, West Bengal, India; [Rath, Sutapa] Vidyasagar Univ, Dept Geog, Midnapore 721102, West Bengal, India</t>
  </si>
  <si>
    <t>Vidyasagar University; University of Calcutta; Vidyasagar University; Vidyasagar University</t>
  </si>
  <si>
    <t>Das, M (corresponding author), Vidyasagar Univ, Dept Remote Sensing &amp; GIS, Midnapore 721102, West Bengal, India.</t>
  </si>
  <si>
    <t>10.1007/s10708-023-10838-1</t>
  </si>
  <si>
    <t>Manna, Atanu; Pahari, Subhajit; Biswas, Debasish; Banerjee, Dipa; Das, Debasis</t>
  </si>
  <si>
    <t>Work-life balance and employee commitment in the new normal: evidence from Indian railway using mixed-method approach</t>
  </si>
  <si>
    <t>KYBERNETES</t>
  </si>
  <si>
    <t>[Manna, Atanu] Vidyasagar Univ, Ctr Environm Studies, Midnapore, India; [Pahari, Subhajit] Symbiosis Int Deemed Univ, Symbiosis Ctr Management Studies, Nagpur Campus, Pune, India; [Biswas, Debasish; Banerjee, Dipa] Vidyasagar Univ, Dept Business Adm, Midnapore, India; [Das, Debasis] Haldia Inst Technol, Dept Management, Haldia, India</t>
  </si>
  <si>
    <t>Vidyasagar University; Symbiosis International University; Symbiosis Centre for Management Studies Pune; Vidyasagar University; Haldia Institute of Technology</t>
  </si>
  <si>
    <t>Pahari, S (corresponding author), Symbiosis Int Deemed Univ, Symbiosis Ctr Management Studies, Nagpur Campus, Pune, India.</t>
  </si>
  <si>
    <t>0368-492X</t>
  </si>
  <si>
    <t>1758-7883</t>
  </si>
  <si>
    <t>10.1108/K-06-2023-1002</t>
  </si>
  <si>
    <t>Computer Science, Cybernetics</t>
  </si>
  <si>
    <t>Ganguly, Sanchari; Kuiti, Mithu Rani; Das, Pritha; Maiti, Manoranjan</t>
  </si>
  <si>
    <t>Effect of fairness and overconfidence on pricing strategy of substitute bundles in a two-echelon supply chain</t>
  </si>
  <si>
    <t>[Ganguly, Sanchari; Das, Pritha] Indian Inst Engn Sci &amp; Technol, Dept Math, Howrah 711103, West Bengal, India; [Kuiti, Mithu Rani] Indian Inst Technol, Sch Management &amp; Entrepreneurship, Jodhpur 342027, Rajasthan, India; [Maiti, Manoranjan] Vidyasagar Univ, Dept Appl Math Oceanol &amp; Comp Programming, Midnapore 721102, West Bengal, India</t>
  </si>
  <si>
    <t>Indian Institute of Engineering Science Technology Shibpur (IIEST); Indian Institute of Technology System (IIT System); Indian Institute of Technology (IIT) - Jodhpur; Vidyasagar University</t>
  </si>
  <si>
    <t>Ganguly, S (corresponding author), Indian Inst Engn Sci &amp; Technol, Dept Math, Howrah 711103, West Bengal, India.</t>
  </si>
  <si>
    <t>10.1051/ro/2023009</t>
  </si>
  <si>
    <t>Changdar, Chiranjit; Mondal, Moumita; Giri, Pravash Kumar; Nandi, Utpal; Pal, Rajat Kumar</t>
  </si>
  <si>
    <t>A two-phase ant colony optimization based approach for single depot multiple travelling salesman problem in Type-2 fuzzy environment</t>
  </si>
  <si>
    <t>[Changdar, Chiranjit] Belda Coll, Dept Comp Sci, Paschim Medinipur 721424, W Bengal, India; [Mondal, Moumita] Shri JJT Univ, Dept Comp Sci &amp; Engn, Jhunjhunu 333010, Rajasthan, India; [Giri, Pravash Kumar] Govt Gen Degree Coll, Dept Math, Dantan 2, Paschim Medinipur 721445, W Bengal, India; [Nandi, Utpal] Vidyasagar Univ, Dept Comp Sci, Midnapore 721102, W Bengal, India; [Pal, Rajat Kumar] Univ Calcutta, Dept Comp Sci &amp; Engn, Kolkata 700106, W Bengal, India</t>
  </si>
  <si>
    <t>Changdar, C (corresponding author), Belda Coll, Dept Comp Sci, Paschim Medinipur 721424, W Bengal, India.</t>
  </si>
  <si>
    <t>10.1007/s10462-022-10190-9</t>
  </si>
  <si>
    <t>Ghosh, Srinjana; Sarkar, Subhankar Kumar; Chakraborty, Susanta</t>
  </si>
  <si>
    <t>New distributional records of fireflies (Coleoptera, Lampyridae, Luciolinae) from two Eastern States of India with notes on their biology and an updated Indian checklist</t>
  </si>
  <si>
    <t>BIODIVERSITY DATA JOURNAL</t>
  </si>
  <si>
    <t>[Ghosh, Srinjana] Bethune Coll, Dept Zool, Kolkata, India; [Sarkar, Subhankar Kumar] Univ Kalyani, Dept Zool, Entomol Lab, Kalyani, India; [Chakraborty, Susanta] Vidyasagar Univ, Dept Zool, Midnapore, India</t>
  </si>
  <si>
    <t>Kalyani University; Vidyasagar University</t>
  </si>
  <si>
    <t>Sarkar, SK (corresponding author), Univ Kalyani, Dept Zool, Entomol Lab, Kalyani, India.</t>
  </si>
  <si>
    <t>PENSOFT PUBLISHERS</t>
  </si>
  <si>
    <t>SOFIA</t>
  </si>
  <si>
    <t>12 PROF GEORGI ZLATARSKI ST, SOFIA, 1700, BULGARIA</t>
  </si>
  <si>
    <t>1314-2836</t>
  </si>
  <si>
    <t>1314-2828</t>
  </si>
  <si>
    <t>10.3897/BDJ.11.e98948</t>
  </si>
  <si>
    <t>Biodiversity Conservation</t>
  </si>
  <si>
    <t>Biodiversity &amp; Conservation</t>
  </si>
  <si>
    <t>Barman, Haripriya; Pervin, Magfura; Roy, Sankar Kumar; Weber, Gerhard-Wilhelm</t>
  </si>
  <si>
    <t>Analysis of a dual-channel green supply chain game-theoretical model under carbon policy</t>
  </si>
  <si>
    <t>[Barman, Haripriya; Roy, Sankar Kumar] Vidyasagar Univ, Dept Appl Math Oceanol &amp; Comp Programming, Midnapore 721102, W Bengal, India; [Pervin, Magfura] Brainware Univ, Dept Math, Kolkata, W Bengal, India; [Weber, Gerhard-Wilhelm] Poznan Univ Tech, Fac Engn Management, Poznan, Poland; [Weber, Gerhard-Wilhelm] METU, Inst Appl Math IAM, Ankara, Turkiye</t>
  </si>
  <si>
    <t>Vidyasagar University; Poznan University of Technology; Middle East Technical University</t>
  </si>
  <si>
    <t>10.1080/23302674.2023.2242770</t>
  </si>
  <si>
    <t>Chakraborty, Debarun; Mehta, Prashant; Dash, Ganesh; Khan, Nusrat; Jain, Ravi Kumar; Biswas, Debasish</t>
  </si>
  <si>
    <t>What Drives Consumers to Adopt Mobile Payment Apps in the Post-COVID-19 Scenario: The Role of Openness to Change and User Involvement</t>
  </si>
  <si>
    <t>JOURNAL OF GLOBAL INFORMATION MANAGEMENT</t>
  </si>
  <si>
    <t>[Chakraborty, Debarun; Mehta, Prashant] Constituent Symbiosis Int Deemed Univ, Symbiosis Inst Business Management Nagpur, Pune, India; [Dash, Ganesh] Saudi Elect Univ, Coll Adm &amp; Financial Sci, Riyadh, Saudi Arabia; [Khan, Nusrat] Saudi Elect Univ, Coll Adm &amp; Financial Sci, Jeddah Branch, Riyadh, Saudi Arabia; [Jain, Ravi Kumar] Sparsh Global Business Sch, Greater Noida, India; [Biswas, Debasish] Vidyasagar Univ, Dept Business Adm, Midnapore, India</t>
  </si>
  <si>
    <t>Symbiosis International University; Saudi Electronic University; Saudi Electronic University; Vidyasagar University</t>
  </si>
  <si>
    <t>Dash, G (corresponding author), Saudi Elect Univ, Coll Adm &amp; Financial Sci, Riyadh, Saudi Arabia.</t>
  </si>
  <si>
    <t>1062-7375</t>
  </si>
  <si>
    <t>1533-7995</t>
  </si>
  <si>
    <t>10.4018/JGIM.332799</t>
  </si>
  <si>
    <t>Palanikumar, Murugan; Arulmozhi, Krishnan; Jana, Chiranjibe; Pal, Madhumangal</t>
  </si>
  <si>
    <t>Multiple-attribute decision-making spherical vague normal operators and their applications for the selection of farmers</t>
  </si>
  <si>
    <t>EXPERT SYSTEMS</t>
  </si>
  <si>
    <t>[Palanikumar, Murugan] Saveetha Univ, Dept Math, Saveetha Inst Med &amp; Tech Sci, Saveetha Sch Engn, Chennai, Tamil Nadu, India; [Arulmozhi, Krishnan] Bharath Inst Higher Educ &amp; Res, Dept Math, Chennai, Tamil Nadu, India; [Jana, Chiranjibe; Pal, Madhumangal] Vidyasagar Univ, Dept Appl Math, Oceanol &amp; Comp Programming, Midnapore 721102, India</t>
  </si>
  <si>
    <t>Jana, C (corresponding author), Vidyasagar Univ, Dept Appl Math, Oceanol &amp; Comp Programming, Midnapore 721102, India.</t>
  </si>
  <si>
    <t>0266-4720</t>
  </si>
  <si>
    <t>1468-0394</t>
  </si>
  <si>
    <t>10.1111/exsy.13188</t>
  </si>
  <si>
    <t>Computer Science, Artificial Intelligence; Computer Science, Theory &amp; Methods</t>
  </si>
  <si>
    <t>Ghosh, N.; Sircar, G.; Saha, S.; Bhattacharya, S. Gupta</t>
  </si>
  <si>
    <t>Next generation therapeutic strategy against pectate lyase allergens</t>
  </si>
  <si>
    <t>ALLERGY</t>
  </si>
  <si>
    <t>[Ghosh, N.] Vidyasagar Univ, Midnapore, India; [Sircar, G.] Presidency Univ, Kolkata, India; [Saha, S.; Bhattacharya, S. Gupta] Bose Inst, New Bldg, Kolkata, India</t>
  </si>
  <si>
    <t>Vidyasagar University; Presidency University, Kolkata; Department of Science &amp; Technology (India); Bose Institute</t>
  </si>
  <si>
    <t>0105-4538</t>
  </si>
  <si>
    <t>1398-9995</t>
  </si>
  <si>
    <t>Allergy; Immunology</t>
  </si>
  <si>
    <t>Muhiuddin, Ghulam; Mahapatra, Tanmoy; Pal, Madhumangal; Alshahrani, Ohoud; Mahboob, Ahsan</t>
  </si>
  <si>
    <t>Integrity on m-Polar Fuzzy Graphs and Its Application</t>
  </si>
  <si>
    <t>[Muhiuddin, Ghulam; Alshahrani, Ohoud] Univ Tabuk, Fac Sci, Dept Math, POB 741, Tabuk 71491, Saudi Arabia; [Mahapatra, Tanmoy; Pal, Madhumangal] Vidyasagar Univ, Dept Appl Math Oceanol &amp; Comp Programming, Midnapore 721102, India; [Mahboob, Ahsan] Madanapalle Inst Technol &amp; Sci, Dept Math, Madanapalle 517325, India</t>
  </si>
  <si>
    <t>University of Tabuk; Vidyasagar University; Madanapalle Institute of Technology &amp; Science</t>
  </si>
  <si>
    <t>10.3390/math11061398</t>
  </si>
  <si>
    <t>Jana, Chiranjibe; Mohamadghasemi, Amir; Pal, Madhumangal; Martinez, Luis</t>
  </si>
  <si>
    <t>An improvement to the interval type-2 fuzzy VIKOR method</t>
  </si>
  <si>
    <t>KNOWLEDGE-BASED SYSTEMS</t>
  </si>
  <si>
    <t>[Jana, Chiranjibe; Pal, Madhumangal] Vidyasagar Univ, Dept Appl Math, Oceanol &amp; Comp Programming, Midnapore 721102, India; [Mohamadghasemi, Amir] Islamic Azad Univ, Dept Management, Zabol Branch, Zabol, Iran; [Martinez, Luis] Univ Jaen, Dept Comp Sci, Jaen 23071, Spain</t>
  </si>
  <si>
    <t>Vidyasagar University; Islamic Azad University; Universidad de Jaen</t>
  </si>
  <si>
    <t>0950-7051</t>
  </si>
  <si>
    <t>1872-7409</t>
  </si>
  <si>
    <t>10.1016/j.knosys.2023.111055</t>
  </si>
  <si>
    <t>Uche, Emmanuel; Das, Narasingha; Bera, Pinki; Cifuentes-Faura, Javier</t>
  </si>
  <si>
    <t>Understanding the imperativeness of environmental-related technological innovations in the FDI - Environmental performance nexus</t>
  </si>
  <si>
    <t>RENEWABLE ENERGY</t>
  </si>
  <si>
    <t>[Uche, Emmanuel] Abia State Univ, Fac Econ &amp; Management Sci, Dept Econ, Uturu, Abia, Nigeria; [Das, Narasingha] Economists Peace &amp; Secur, Australia Chapter, St Leonards, Australia; [Bera, Pinki] Vidyasagar Univ, Dept Econ, Midnapore, India; [Cifuentes-Faura, Javier] Univ Murcia, Fac Econ &amp; Business, Murcia 30100, Spain</t>
  </si>
  <si>
    <t>Vidyasagar University; University of Murcia</t>
  </si>
  <si>
    <t>Uche, E (corresponding author), Abia State Univ, Fac Econ &amp; Management Sci, Dept Econ, Uturu, Abia, Nigeria.</t>
  </si>
  <si>
    <t>0960-1481</t>
  </si>
  <si>
    <t>1879-0682</t>
  </si>
  <si>
    <t>10.1016/j.renene.2023.02.060</t>
  </si>
  <si>
    <t>Green &amp; Sustainable Science &amp; Technology; Energy &amp; Fuels</t>
  </si>
  <si>
    <t>Science &amp; Technology - Other Topics; Energy &amp; Fuels</t>
  </si>
  <si>
    <t>Bhakta, Shubhankar; Nandi, Utpal; Si, Tapas; Ghosal, Sudipta Kr; Changdar, Chiranjit; Pal, Rajat Kumar</t>
  </si>
  <si>
    <t>DiffMoment: an adaptive optimization technique for convolutional neural network</t>
  </si>
  <si>
    <t>[Bhakta, Shubhankar; Nandi, Utpal] Vidyasagar Univ, Dept Comp Sci, Midnapore, West Bengal, India; [Si, Tapas] Bankura Unnayani Inst Engn, Dept Comp Sci &amp; Engn, Bankura, West Bengal, India; [Ghosal, Sudipta Kr] Behala Goverment Polytech, Dept Comp Sci &amp; Technol, Kolkata, West Bengal, India; [Changdar, Chiranjit] Belda Coll, Dept Comp Sci, Belda, West Bengal, India; [Pal, Rajat Kumar] Univ Calcutta, Dept Comp Sci &amp; Engn, Kolkata, West Bengal, India</t>
  </si>
  <si>
    <t>Nandi, U (corresponding author), Vidyasagar Univ, Dept Comp Sci, Midnapore, West Bengal, India.</t>
  </si>
  <si>
    <t>10.1007/s10489-022-04382-7</t>
  </si>
  <si>
    <t>Mondal, Susmita; Agrawal, Shivangi; Balasubramanian, Abinaya; Maji, Sachin; Shit, Sandip; Biswas, Paramita; Ghosh, Satyabrata; Islam, Syed S.; Dey, Satyahari</t>
  </si>
  <si>
    <t>Structural analysis of a water insoluble polysaccharide from pearl millet and evaluating its prebiotic activity</t>
  </si>
  <si>
    <t>[Mondal, Susmita; Agrawal, Shivangi; Balasubramanian, Abinaya; Maji, Sachin; Shit, Sandip; Biswas, Paramita; Ghosh, Satyabrata; Dey, Satyahari] Indian Inst Technol Kharagpur, Dept Biotechnol, West Midnapore 721302, W Bengal, India; [Islam, Syed S.] Vidyasagar Univ, Dept Chem &amp; Chem Technol, West Midnapore 721102, W Bengal, India</t>
  </si>
  <si>
    <t>Dey, S (corresponding author), Indian Inst Technol Kharagpur, Dept Biotechnol, West Midnapore 721302, W Bengal, India.</t>
  </si>
  <si>
    <t>10.1016/j.ijbiomac.2023.126469</t>
  </si>
  <si>
    <t>Palanikumar, M.; Al-Shanqiti, Omaima; Jana, Chiranjibe; Pal, Madhumangal</t>
  </si>
  <si>
    <t>Novelty for Different Prime Partial Bi-Ideals in Non-Commutative Partial Rings and Its Extension</t>
  </si>
  <si>
    <t>[Palanikumar, M.] Saveetha Inst Med &amp; Tech Sci, Saveetha Sch Engn, Chennai 602105, India; [Al-Shanqiti, Omaima] Umm Al Qura Univ, Dept Appl Sci, POB 24341, Mecca, Saudi Arabia; [Jana, Chiranjibe; Pal, Madhumangal] Vidyasagar Univ, Dept Appl Math Oceanol &amp; Comp Programming, Midnapore 721102, India</t>
  </si>
  <si>
    <t>Saveetha Institute of Medical &amp; Technical Science; Saveetha School of Engineering; Umm Al Qura University; Vidyasagar University</t>
  </si>
  <si>
    <t>10.3390/math11061309</t>
  </si>
  <si>
    <t>Barman, Haripriya; Roy, Sankar Kumar; Sakalauskas, Leonidas; Weber, Gerhard-Wilhelm</t>
  </si>
  <si>
    <t>Inventory model involving reworking of faulty products with three carbon policies under neutrosophic environment</t>
  </si>
  <si>
    <t>[Barman, Haripriya; Roy, Sankar Kumar] Vidyasagar Univ, Dept Appl Math Oceanol &amp; Comp Programming, Midnapore 721102, West Bengal, India; [Sakalauskas, Leonidas] Vilnius Gediminas Tech Univ, Fac Fundamental Sci, Dept Informat Technol, LT-2040 Vilnius, Lithuania; [Weber, Gerhard-Wilhelm] Poznan Univ Tech, Fac Engn &amp; Management, Poznan, Poland; [Weber, Gerhard-Wilhelm] IAM UME, METU, Ankara, Turkiye</t>
  </si>
  <si>
    <t>Vidyasagar University; Vilnius Gediminas Technical University; Poznan University of Technology</t>
  </si>
  <si>
    <t>Barman, H (corresponding author), Vidyasagar Univ, Dept Appl Math Oceanol &amp; Comp Programming, Midnapore 721102, West Bengal, India.</t>
  </si>
  <si>
    <t>10.1016/j.aei.2023.102081</t>
  </si>
  <si>
    <t>Ghosh, Kausik; Munoz-Arriola, Francisco</t>
  </si>
  <si>
    <t>Hysteresis and streamflow-sediment relations across the pre-to-post dam construction continuum in a highly regulated transboundary Himalayan River basin</t>
  </si>
  <si>
    <t>JOURNAL OF HYDROLOGY</t>
  </si>
  <si>
    <t>[Ghosh, Kausik] Vidyasagar Univ, Dept Geog, Midnapore, India; [Ghosh, Kausik; Munoz-Arriola, Francisco] Univ Nebraska Lincoln, Dept Biol Syst Engn, Lincoln, NE USA; [Munoz-Arriola, Francisco] Univ Nebraska Lincoln, Sch Nat Resources, Lincoln, NE USA</t>
  </si>
  <si>
    <t>Vidyasagar University; University of Nebraska System; University of Nebraska Lincoln; University of Nebraska System; University of Nebraska Lincoln</t>
  </si>
  <si>
    <t>Ghosh, K (corresponding author), Vidyasagar Univ, Dept Geog, Midnapore, India.</t>
  </si>
  <si>
    <t>0022-1694</t>
  </si>
  <si>
    <t>1879-2707</t>
  </si>
  <si>
    <t>10.1016/j.jhydrol.2023.129885</t>
  </si>
  <si>
    <t>Engineering, Civil; Geosciences, Multidisciplinary; Water Resources</t>
  </si>
  <si>
    <t>Engineering; Geology; Water Resources</t>
  </si>
  <si>
    <t>Pal, Sova; Dutta, Prasanta; Khan, Indadul; Pramanik, Prasenjit; Maiti, Ajoy Kumar; Maiti, Manas Kumar</t>
  </si>
  <si>
    <t>Coordination of Cyclic crossover and Bat Algorithm for the Travelling Salesman Problems in Different Environments: A Simulation Approach</t>
  </si>
  <si>
    <t>INTERNATIONAL JOURNAL OF UNCERTAINTY FUZZINESS AND KNOWLEDGE-BASED SYSTEMS</t>
  </si>
  <si>
    <t>[Pal, Sova] Yogoda Satsanga Palpara Mahavidyalaya, Dept Comp Sci, Purba Medinipur 721458, West Bengal, India; [Dutta, Prasanta] Debra Thana SSK MV, Dept Comp Sci, Paschim Medinipur, West Bengal, India; [Khan, Indadul] Chandrakon Vidyasagar Mahavidyalaya, Dept Comp Sci, Paschim Medinipur 721201, West Bengal, India; [Pramanik, Prasenjit] Vidyasagar Univ, Dept Appl Mathemat Oceanol &amp; Comp Programming, Midnapore 721102, West Bengal, India; [Maiti, Ajoy Kumar] Raja Narendra Lal Khan Womens Coll, Dept Math, Midnapore 721102, West Bengal, India; [Maiti, Manas Kumar] Mahishadal Raj Coll, Dept Math, Purba Medinipur 721628, West Bengal, India</t>
  </si>
  <si>
    <t>Dutta, P (corresponding author), Debra Thana SSK MV, Dept Comp Sci, Paschim Medinipur, West Bengal, India.</t>
  </si>
  <si>
    <t>0218-4885</t>
  </si>
  <si>
    <t>1793-6411</t>
  </si>
  <si>
    <t>10.1142/S0218488523500447</t>
  </si>
  <si>
    <t>Palanikumar, M.; Jana, Chiranjibe; Al-Shanqiti, Omaima; Pal, Madhumangal</t>
  </si>
  <si>
    <t>A Novel Method for Generating the M-Tri-Basis of an Ordered G-Semigroup</t>
  </si>
  <si>
    <t>[Palanikumar, M.] Saveetha Inst Med &amp; Tech Sci, Saveetha Sch Engn, Chennai 602105, India; [Jana, Chiranjibe; Pal, Madhumangal] Vidyasagar Univ, Dept Appl Math Oceanol &amp; Comp Programming, Midnapore 721102, India; [Al-Shanqiti, Omaima] Umm Al Qura Univ, Dept Appl Sci, PO Box 24341, Mecca, Saudi Arabia</t>
  </si>
  <si>
    <t>Saveetha Institute of Medical &amp; Technical Science; Saveetha School of Engineering; Vidyasagar University; Umm Al Qura University</t>
  </si>
  <si>
    <t>10.3390/math11040893</t>
  </si>
  <si>
    <t>Maji, Somnath; Pradhan, Kunal; Maity, Samir; Nielsen, Izabela Ewa; Giri, Debasis; Maiti, Manoranjan</t>
  </si>
  <si>
    <t>Multipath traveling purchaser problem with time-dependent market structure using quantum-inspired variable length genetic algorithm</t>
  </si>
  <si>
    <t>[Maji, Somnath] Maulana Abul Kalam Azad Univ Technol, Dept Comp Sci &amp; Engn, NH-12, Haringhata 741249, West Bengal, India; [Pradhan, Kunal] Tezpur Univ, Dept Comp Sci &amp; Engn, Tezpur 784028, India; [Maity, Samir; Nielsen, Izabela Ewa] Aalborg Univ, Dept Mat &amp; Prod, Operat Res Grp, DK-9220 Aalborg, Denmark; [Giri, Debasis] Maulana Abul Kalam Azad Univ Technol, Dept Informat Technol, NH-12, Nadia 741249, West Bengal, India; [Maiti, Manoranjan] Vidyasagar Univ, Dept Appl Math, Medinipur 721102, India</t>
  </si>
  <si>
    <t>Maulana Abul Kalam Azad University of Technology; Tezpur University; Aalborg University; Maulana Abul Kalam Azad University of Technology; Vidyasagar University</t>
  </si>
  <si>
    <t>Maji, S (corresponding author), Maulana Abul Kalam Azad Univ Technol, Dept Comp Sci &amp; Engn, NH-12, Haringhata 741249, West Bengal, India.</t>
  </si>
  <si>
    <t>10.1016/j.cie.2023.109710</t>
  </si>
  <si>
    <t>Kumar, Mukesh; Mahato, Lakhan Lal; Suryavanshi, Shakti; Singh, Sudhir Kumar; Kundu, Arnab; Dutta, Dipanwita; Lal, Deepak</t>
  </si>
  <si>
    <t>Future prediction of water balance using the SWAT and CA-Markov model using INMCM5 climate projections: a case study of the Silwani watershed (Jharkhand), India</t>
  </si>
  <si>
    <t>[Kumar, Mukesh; Lal, Deepak] Sam Higginbottom Univ Agr Technol &amp; Sci, Ctr Geospatial Technol, Prayagraj, Uttar Pradesh, India; [Mahato, Lakhan Lal] Jharkhand State Watershed Mission, Govt Jharkhand, Rural Dev Dept, Ranchi, Jharkhand, India; [Suryavanshi, Shakti] Sam Higginbottom Univ Agr Technol &amp; Sci, Dept Soil &amp; Water Conservat Engn, Prayagraj, Uttar Pradesh, India; [Singh, Sudhir Kumar] Univ Allahabad, K Banerjee Ctr Atmospher &amp; Ocean Studies, IIDS, Nehru Sci Ctr, Prayagraj, Uttar Pradesh, India; [Kundu, Arnab] Bankura Univ, Dept Geoinformat, Pandit Raghunath Murmu Smriti Mahavidyalaya, Bankura, West Bengal, India; [Dutta, Dipanwita] Vidyasagar Univ, Dept Remote Sensing, Midnapore, West Bengal, India; [Dutta, Dipanwita] Vidyasagar Univ, GIS, Midnapore, West Bengal, India</t>
  </si>
  <si>
    <t>Sam Higginbottom University of Agriculture, Technology &amp; Sciences; Sam Higginbottom University of Agriculture, Technology &amp; Sciences; University of Allahabad; Vidyasagar University; Vidyasagar University</t>
  </si>
  <si>
    <t>Suryavanshi, S (corresponding author), Sam Higginbottom Univ Agr Technol &amp; Sci, Dept Soil &amp; Water Conservat Engn, Prayagraj, Uttar Pradesh, India.</t>
  </si>
  <si>
    <t>10.1007/s11356-023-27547-4</t>
  </si>
  <si>
    <t>Palanikumar, M.; Jana, Chiranjibe; Pal, Madhumangal; Leoreanu-Fotea, V.</t>
  </si>
  <si>
    <t>On Various 2-absorbing prime ideals in non commutative rings</t>
  </si>
  <si>
    <t>ANALELE STIINTIFICE ALE UNIVERSITATII OVIDIUS CONSTANTA-SERIA MATEMATICA</t>
  </si>
  <si>
    <t>[Palanikumar, M.] Saveetha Inst Med &amp; Tech Sci, Saveetha Sch Engn, Chennai 602105, India; [Jana, Chiranjibe; Pal, Madhumangal] Vidyasagar Univ, Dept Appl Math Oceanol &amp; Comp Programming, Midnapore 721102, India; [Leoreanu-Fotea, V.] Alexandru Ioan Cuza Univ, Fac Math, Bd Carol I 11, Iasi, Romania</t>
  </si>
  <si>
    <t>Saveetha Institute of Medical &amp; Technical Science; Saveetha School of Engineering; Vidyasagar University; Alexandru Ioan Cuza University</t>
  </si>
  <si>
    <t>Palanikumar, M (corresponding author), Saveetha Inst Med &amp; Tech Sci, Saveetha Sch Engn, Chennai 602105, India.</t>
  </si>
  <si>
    <t>OVIDIUS UNIV PRESS</t>
  </si>
  <si>
    <t>CONSTANTA</t>
  </si>
  <si>
    <t>FAC MATHEMATICS &amp; COMPUTER SCIENCE, BULEVARDUL MAMAIA 124, CONSTANTA, 900527, ROMANIA</t>
  </si>
  <si>
    <t>1224-1784</t>
  </si>
  <si>
    <t>1844-0835</t>
  </si>
  <si>
    <t>10.2478/auom-2023-0024</t>
  </si>
  <si>
    <t>Hasan, Sk Nurul; Banerjee, Jhimli; Patra, Soumen; Kar, Sukhendu; Das, Sayan; Samanta, Sovan; Wanigasekera, Dharani; Pavithra, Upekshi; Wijesekera, Kanchana; Napagoda, Mayuri; Giri, Biplab; Dash, Sandeep Kumar; Bag, Braja Gopal</t>
  </si>
  <si>
    <t>Self-assembled renewable nano-sized pentacyclic triterpenoid maslinic acids in aqueous medium for anti-leukemic, antibacterial and biocompatibility studies: An insight into targeted proteins-compound interactions based mechanistic pathway prediction through molecular docking</t>
  </si>
  <si>
    <t>[Hasan, Sk Nurul; Patra, Soumen; Kar, Sukhendu; Das, Sayan; Bag, Braja Gopal] Vidyasagar Univ, Dept Chem &amp; Chem Technol, Midnapore 721102, W Bengal, India; [Banerjee, Jhimli; Samanta, Sovan; Giri, Biplab; Dash, Sandeep Kumar] Univ Gour Banga, Dept Physiol, Malda 732103, W Bengal, India; [Wanigasekera, Dharani; Pavithra, Upekshi; Napagoda, Mayuri] Univ Ruhuna, Fac Med, Dept Biochem, Galle 80000, Sri Lanka; [Wijesekera, Kanchana] Univ Ruhuna, Fac Allied Hlth Sci, Dept Pharm, Galle 80000, Sri Lanka</t>
  </si>
  <si>
    <t>Vidyasagar University; University of Gour Banga; University Ruhuna; University Ruhuna</t>
  </si>
  <si>
    <t>Bag, BG (corresponding author), Vidyasagar Univ, Dept Chem &amp; Chem Technol, Midnapore 721102, W Bengal, India.;Dash, SK (corresponding author), Univ Gour Banga, Dept Physiol, Malda 732103, W Bengal, India.</t>
  </si>
  <si>
    <t>10.1016/j.ijbiomac.2023.125416</t>
  </si>
  <si>
    <t>Saha, Soumik; Bera, Biswajit; Shit, Pravat Kumar; Bhattacharjee, Sumana; Sengupta, Nairita</t>
  </si>
  <si>
    <t>Prediction of forest fire susceptibility applying machine and deep learning algorithms for conservation priorities of forest resources</t>
  </si>
  <si>
    <t>REMOTE SENSING APPLICATIONS-SOCIETY AND ENVIRONMENT</t>
  </si>
  <si>
    <t>[Saha, Soumik; Bera, Biswajit] Sidho Kanho Birsha Univ, Dept Geog, Ranchi Rd,PO Purulia Sainik Sch, Purulia 723104, India; [Shit, Pravat Kumar] Vidyasagar Univ, Raja Narendralal Khan Womens Coll Autonomous, PG Dept Geog, Midnapore 721102, India; [Bhattacharjee, Sumana] Univ Calcutta, Jogesh Chandra Chaudhuri Coll, Dept Geog, 30 Prince Anwar Shah Rd, Kolkata 700033, India; [Sengupta, Nairita] Diamond Harbour Womens Univ, Dept Geog, Sarisha 743368, India</t>
  </si>
  <si>
    <t>Bera, B (corresponding author), Sidho Kanho Birsha Univ, Dept Geog, Ranchi Rd,PO Purulia Sainik Sch, Purulia 723104, India.</t>
  </si>
  <si>
    <t>2352-9385</t>
  </si>
  <si>
    <t>10.1016/j.rsase.2022.100917</t>
  </si>
  <si>
    <t>Environmental Sciences; Remote Sensing</t>
  </si>
  <si>
    <t>Environmental Sciences &amp; Ecology; Remote Sensing</t>
  </si>
  <si>
    <t>Bhunia, Amit Kumar; Sen, Sabyasachi; Guha, Prasanta Kumar; Saha, Satyajit</t>
  </si>
  <si>
    <t>Negative photoconductivity: optical and structural characterization of PVP encapsulated CuO nanorods for the study of negative photoconductivity effect</t>
  </si>
  <si>
    <t>[Bhunia, Amit Kumar] Govt Gen Degree Coll, Dept Phys, Gopiballavpur II, Jhargram 721517, India; [Sen, Sabyasachi] Maulana Abul Kalam Azad Univ Technol, Dept Microelect &amp; VLSI Technol, Haringhata 741249, India; [Guha, Prasanta Kumar] Indian Inst Technol Kharagpur, Dept Elect &amp; Elect Commun Engn, Paschim Medinipur 721302, India; [Guha, Prasanta Kumar] Indian Inst Technol Kharagpur, Sch Nano Sci &amp; Technol, Paschim Medinipur 721302, India; [Saha, Satyajit] Vidyasagar Univ, Dept Phys, Paschim Medinipur 721102, W Bengal, India</t>
  </si>
  <si>
    <t>Maulana Abul Kalam Azad University of Technology; Indian Institute of Technology System (IIT System); Indian Institute of Technology (IIT) - Kharagpur; Indian Institute of Technology System (IIT System); Indian Institute of Technology (IIT) - Kharagpur; Vidyasagar University</t>
  </si>
  <si>
    <t>Bhunia, AK (corresponding author), Govt Gen Degree Coll, Dept Phys, Gopiballavpur II, Jhargram 721517, India.</t>
  </si>
  <si>
    <t>10.1140/epjp/s13360-023-04244-2</t>
  </si>
  <si>
    <t>Giri, Binoy Krishna; Roy, Sankar Kumar; Deveci, Muhammet</t>
  </si>
  <si>
    <t>Fuzzy robust flexible programming with Me measure for electric sustainable supply chain</t>
  </si>
  <si>
    <t>[Giri, Binoy Krishna; Roy, Sankar Kumar] Vidyasagar Univ, Dept Appl Math Oceanol &amp; Comp Programming, Midnapore 721102, West Bengal, India; [Deveci, Muhammet] Natl Def Univ, Turkish Naval Acad, Dept Ind Engn, TR-34940 Istanbul, Turkiye; [Deveci, Muhammet] UCL, Bartlett Sch Sustainable Construction, London WC1E 6BT, England</t>
  </si>
  <si>
    <t>Vidyasagar University; University of London; University College London</t>
  </si>
  <si>
    <t>10.1016/j.asoc.2023.110614</t>
  </si>
  <si>
    <t>Ahemad, Faizan; Khan, Ahmad Zaman; Mehlawat, Mukesh Kumar; Gupta, Pankaj; Roy, Sankar Kumar</t>
  </si>
  <si>
    <t>Multi-attribute group decision-making for solid waste management using interval-valued q-rung orthopair fuzzy COPRAS</t>
  </si>
  <si>
    <t>[Ahemad, Faizan; Mehlawat, Mukesh Kumar; Gupta, Pankaj] Univ Delhi, Dept Operat Res, Delhi 110007, India; [Khan, Ahmad Zaman] Aalborg Univ, Dept Mat &amp; Prod, Fibigerstraede 16, DK-9220 Aalborg, Denmark; [Roy, Sankar Kumar] Vidyasagar Univ, Dept Appl Math Oceanol &amp; Comp Programming, Midnapore 721102, West Bengal, India</t>
  </si>
  <si>
    <t>University of Delhi; Aalborg University; Vidyasagar University</t>
  </si>
  <si>
    <t>10.1051/ro/2023033</t>
  </si>
  <si>
    <t>Das, Sayak; Najar, Ishfaq Nabi; Sherpa, Mingma Thundu; Kumar, Santosh; Sharma, Prayatna; Mondal, Krishnendu; Tamang, Sonia; Thakur, Nagendra</t>
  </si>
  <si>
    <t>Baseline metagenome-assembled genome (MAG) data of Sikkim hot springs from Indian Himalayan geothermal belt (IHGB) showcasing its potential CAZymes, and sulfur-nitrogen metabolic activity</t>
  </si>
  <si>
    <t>[Das, Sayak; Najar, Ishfaq Nabi; Sherpa, Mingma Thundu; Kumar, Santosh; Sharma, Prayatna; Tamang, Sonia; Thakur, Nagendra] Sikkim Univ, Sch Life Sci, Dept Microbiol, 6th Mile, Gangtok 737102, Sikkim, India; [Das, Sayak] Assam Univ, Hargobind Khurana Sch Life Sci, Dept Life Sci &amp; Bioinformat, Silchar 788011, Assam, India; [Mondal, Krishnendu] Vidyasagar Univ, Dept Microbiol, Midnapore 721102, W Bengal, India</t>
  </si>
  <si>
    <t>Sikkim University; Assam University; Vidyasagar University</t>
  </si>
  <si>
    <t>Thakur, N (corresponding author), Sikkim Univ, Sch Life Sci, Dept Microbiol, 6th Mile, Gangtok 737102, Sikkim, India.</t>
  </si>
  <si>
    <t>10.1007/s11274-023-03631-2</t>
  </si>
  <si>
    <t>Kumar, Santosh; Najar, Ishfaq Nabi; Sharma, Prayatna; Tamang, Sonia; Mondal, Krishnendu; Das, Sayak; Sherpa, Mingma Thundu; Thakur, Nagendra</t>
  </si>
  <si>
    <t>Temperature-A critical abiotic paradigm that governs bacterial heterogeneity in natural ecological system</t>
  </si>
  <si>
    <t>ENVIRONMENTAL RESEARCH</t>
  </si>
  <si>
    <t>[Kumar, Santosh; Najar, Ishfaq Nabi; Sharma, Prayatna; Tamang, Sonia; Sherpa, Mingma Thundu; Thakur, Nagendra] Sikkim Univ, Sch Life Sci, Dept Microbiol, Gangtok 737102, Sikkim, India; [Mondal, Krishnendu] Vidyasagar Univ, Dept Microbiol, Midnapore 721102, India; [Das, Sayak] Assam Univ, HK Sch Life Sci, Dept Life Sci &amp; Bioinformat, Silchar 788011, Assam, India</t>
  </si>
  <si>
    <t>Sikkim University; Vidyasagar University; Assam University</t>
  </si>
  <si>
    <t>Thakur, N (corresponding author), Sikkim Univ, Sch Life Sci, Dept Microbiol, Gangtok 737102, Sikkim, India.</t>
  </si>
  <si>
    <t>0013-9351</t>
  </si>
  <si>
    <t>1096-0953</t>
  </si>
  <si>
    <t>10.1016/j.envres.2023.116547</t>
  </si>
  <si>
    <t>Environmental Sciences; Public, Environmental &amp; Occupational Health</t>
  </si>
  <si>
    <t>Environmental Sciences &amp; Ecology; Public, Environmental &amp; Occupational Health</t>
  </si>
  <si>
    <t>Choubey, Deepak; Deshmukh, Bhagyashree; Rao, Anjani Gopal; Kanyal, Abhishek; Hati, Amiya Kumar; Roy, Somenath; Karmodiya, Krishanpal</t>
  </si>
  <si>
    <t>Genomic analysis of Indian isolates of Plasmodium falciparum: Implications for drug resistance and virulence factors</t>
  </si>
  <si>
    <t>INTERNATIONAL JOURNAL FOR PARASITOLOGY-DRUGS AND DRUG RESISTANCE</t>
  </si>
  <si>
    <t>[Choubey, Deepak] Savitribai Phule Pune Univ, Dept Technol, Pune, India; [Deshmukh, Bhagyashree; Rao, Anjani Gopal; Kanyal, Abhishek; Karmodiya, Krishanpal] Indian Inst Sci Educ &amp; Res, Dept Biol, Dr Homi Bhabha Rd,Pashan, Pune 411008, Maharashtra, India; [Hati, Amiya Kumar] Calcutta Sch Trop Med, Dept Med Entomol, Kolkata, West Bengal, India; [Roy, Somenath] Vidyasagar Univ, Dept Human Physiol, Midnapore, West Bengal, India</t>
  </si>
  <si>
    <t>Savitribai Phule Pune University; Indian Institute of Science Education &amp; Research (IISER) Pune; Calcutta School of Tropical Medicine (CSTM); Vidyasagar University</t>
  </si>
  <si>
    <t>Karmodiya, K (corresponding author), Indian Inst Sci Educ &amp; Res, Dept Biol, Dr Homi Bhabha Rd,Pashan, Pune 411008, Maharashtra, India.</t>
  </si>
  <si>
    <t>THE BOULEVARD, LANGFORD LANE, KIDLINGTON, OXFORD OX5 1GB, OXON, ENGLAND</t>
  </si>
  <si>
    <t>2211-3207</t>
  </si>
  <si>
    <t>10.1016/j.ijpddr.2023.05.003</t>
  </si>
  <si>
    <t>Parasitology; Pharmacology &amp; Pharmacy</t>
  </si>
  <si>
    <t>Das, Narasingha; Gangopadhyay, Partha; Bera, Pinki; Hossain, Md. Emran</t>
  </si>
  <si>
    <t>Investigating the nexus between carbonization and industrialization under Kaya's identity: findings from novel multivariate quantile on quantile regression approach</t>
  </si>
  <si>
    <t>[Das, Narasingha] Economists Peace &amp; Secur Australia Chapter, Sydney, Australia; [Gangopadhyay, Partha] Western Sydney Univ, Sch Business, Sydney, Australia; [Bera, Pinki] Vidyasagar Univ, Dept Econ, Midnapore 721102, West Bengal, India; [Hossain, Md. Emran] Bangladesh Agr Univ, Dept Agr Finance &amp; Banking, Mymensingh 2202, Bangladesh</t>
  </si>
  <si>
    <t>Western Sydney University; Vidyasagar University; Bangladesh Agricultural University (BAU)</t>
  </si>
  <si>
    <t>Hossain, ME (corresponding author), Bangladesh Agr Univ, Dept Agr Finance &amp; Banking, Mymensingh 2202, Bangladesh.</t>
  </si>
  <si>
    <t>10.1007/s11356-023-25413-x</t>
  </si>
  <si>
    <t>Multi-attribute group decision making method based on Pythagorean fuzzy Einstein interactive power averaging approach for sustainable cement industry</t>
  </si>
  <si>
    <t>[Paul, Tapas Kumar; Jana, Chiranjibe; Pal, Madhumangal] Vidyasagar Univ, Dept Appl Math Oceanol &amp; Comp Programming, Midnapore 721102, India; [Simic, Vladimir] Univ Belgrade, Fac Transport &amp; Traff Engn, VojvodeStepe 305, Belgrade 11010, Serbia; [Simic, Vladimir] Yuan Ze Univ, Coll Engn, Dept Ind Engn &amp; Management, Yuandong Rd, Taoyuan 320315, Taiwan</t>
  </si>
  <si>
    <t>Vidyasagar University; University of Belgrade; Yuan Ze University</t>
  </si>
  <si>
    <t>10.1016/j.asoc.2023.110898</t>
  </si>
  <si>
    <t>Singha, Krishanu; Banerjee, Amrita; Jana, Arijit; Bandyopadhyay, Poushali; Maiti, Smarajit; Pati, Bikas Ranjan; Mohapatra, Pradeep Kumar Das</t>
  </si>
  <si>
    <t>Molecular exposition of broad-spectrum antibacterial efficacy by p-coumaric acid from an edible mushroom Termitomyces heimii: in vitro and in silico approach</t>
  </si>
  <si>
    <t>[Singha, Krishanu; Pati, Bikas Ranjan] Vidyasagar Univ, Dept Microbiol, Midnapore 721102, West Bengal, India; [Banerjee, Amrita; Bandyopadhyay, Poushali; Maiti, Smarajit] Oriental Inst Sci &amp; Technol, Dept Biotechnol, Midnapore 721102, West Bengal, India; [Jana, Arijit] IIT Roorkee, Dept Chem Engn, Roorkee 247667, Uttarakhand, India; [Mohapatra, Pradeep Kumar Das] Raiganj Univ, Dept Microbiol, Raiganj 733134, West Bengal, India</t>
  </si>
  <si>
    <t>Vidyasagar University; Indian Institute of Technology System (IIT System); Indian Institute of Technology (IIT) - Roorkee</t>
  </si>
  <si>
    <t>Mohapatra, PKD (corresponding author), Raiganj Univ, Dept Microbiol, Raiganj 733134, West Bengal, India.</t>
  </si>
  <si>
    <t>10.1007/s43393-022-00146-z</t>
  </si>
  <si>
    <t>Bhunia, Amit Kumar; Ghosh, Tilak Narayan; Bhunia, Khokan; Saha, Satyajit</t>
  </si>
  <si>
    <t>Nonlinear alternating current conduction study in manganese-doped zinc oxide nanocapsules and nanoplates</t>
  </si>
  <si>
    <t>APPLIED PHYSICS A-MATERIALS SCIENCE &amp; PROCESSING</t>
  </si>
  <si>
    <t>[Bhunia, Amit Kumar] Govt Gen Degree Coll Gopiballavpur 2, Dept Phys, Jhargram 721517, West Bengal, India; [Ghosh, Tilak Narayan] Midnapore Coll Autonomous, Dept Elect, Midnapore 721101, West Bengal, India; [Bhunia, Khokan] Univ Burdwan, Dept Phys, Burdwan 713104, West Bengal, India; [Saha, Satyajit] Vidyasagar Univ, Dept Phys, Paschim Medinipur 721102, West Bengal, India</t>
  </si>
  <si>
    <t>Midnapore College; University of Burdwan; Vidyasagar University</t>
  </si>
  <si>
    <t>Bhunia, AK (corresponding author), Govt Gen Degree Coll Gopiballavpur 2, Dept Phys, Jhargram 721517, West Bengal, India.</t>
  </si>
  <si>
    <t>0947-8396</t>
  </si>
  <si>
    <t>1432-0630</t>
  </si>
  <si>
    <t>10.1007/s00339-022-06373-4</t>
  </si>
  <si>
    <t>Materials Science, Multidisciplinary; Physics, Applied</t>
  </si>
  <si>
    <t>Materials Science; Physics</t>
  </si>
  <si>
    <t>Nandi, Laxmikanta; Barman, Shovan; Das, Arindam; Brandao, Paula; Zangrando, Ennio; Basu, Anirban; Dalai, Sudipta</t>
  </si>
  <si>
    <t>3D Ag(I) coordination polymer sandwiched by water-muconate anionic layers: Synthesis, structure, Hirshfeld surface analysis, binding with BSA, and photocatalytic activity</t>
  </si>
  <si>
    <t>[Nandi, Laxmikanta; Barman, Shovan; Das, Arindam; Basu, Anirban; Dalai, Sudipta] Vidyasagar Univ, Dept Chem, Midnapore 721102, W Bengal, India; [Brandao, Paula] Univ Aveiro, Dept Quim Inst Mat Aveiro, CICECO, P-3810193 Aveiro, Portugal; [Zangrando, Ennio] Univ Trieste, Dept Chem &amp; Pharmaceut Sci, I-34127 Trieste, Italy</t>
  </si>
  <si>
    <t>Vidyasagar University; Universidade de Aveiro; University of Trieste</t>
  </si>
  <si>
    <t>Basu, A; Dalai, S (corresponding author), Vidyasagar Univ, Dept Chem, Midnapore 721102, W Bengal, India.</t>
  </si>
  <si>
    <t>10.1016/j.molstruc.2023.136291</t>
  </si>
  <si>
    <t>Sen, K.; Dutta, S.; Halder, S. K.; Pati, B.; Goldar, S.; Patar, S.; Bharati, D. R. S.; Patsa, R.; Ghorai, A. K.; Sarker, K.; Kumar, R.; Ray, K.; Borah, T. R.; Ray, S. K.; Barman, A. R.</t>
  </si>
  <si>
    <t>Influence of cropping sequences on soil suppressive/conduciveness against Sclerotium rolfsii in different agro-climatic zones of West Bengal, India</t>
  </si>
  <si>
    <t>JOURNAL OF ENVIRONMENTAL BIOLOGY</t>
  </si>
  <si>
    <t>[Sen, K.; Halder, S. K.; Pati, B.; Sarker, K.] Vidyasagar Univ, Dept Microbiol, Midnapore 721102, India; [Sen, K.; Dutta, S.; Goldar, S.; Patar, S.; Bharati, D. R. S.; Patsa, R.; Ghorai, A. K.; Sarker, K.; Kumar, R.; Ray, K.; Borah, T. R.; Ray, S. K.; Barman, A. R.] Bidhan Chandra Krishi Viswavidyalaya, Dept Plant Pathol, Mohanpur 741252, India; [Borah, T. R.] ICAR Res Complex NEH Reg, Umiam 793103, Meghalaya, India; [Barman, A. R.] Bidhan Chandra Krishi Viswavidyalaya, RRS CSZ, South 24, Kakdwip 743347, India; [Kumar, R.] Centurion Univ Technol &amp; Management, MS Swaminathan Sch Agr, Dept Plant Pathol, Paralakhemundi 761211, India</t>
  </si>
  <si>
    <t>Vidyasagar University; Bidhan Chandra Agricultural University; Indian Council of Agricultural Research (ICAR); ICAR - ICAR Research Complex for NEH Region; Bidhan Chandra Agricultural University; Centurion University of Technology &amp; Management</t>
  </si>
  <si>
    <t>Halder, SK (corresponding author), Vidyasagar Univ, Dept Microbiol, Midnapore 721102, India.</t>
  </si>
  <si>
    <t>TRIVENI ENTERPRISES</t>
  </si>
  <si>
    <t>LUCKNOW</t>
  </si>
  <si>
    <t>C/O KIRAN DALELA, 1/206 VIKAS NAGAR, KURSI RD, LUCKNOW 226 022, INDIA</t>
  </si>
  <si>
    <t>0254-8704</t>
  </si>
  <si>
    <t>2394-0379</t>
  </si>
  <si>
    <t>10.22438/jeb/44/5/MRN-5075</t>
  </si>
  <si>
    <t>Palanikumar, M.; Arulmozhi, K.; Al-Shanqiti, Omaima; Jana, Chiranjibe; Pal, Madhumangal</t>
  </si>
  <si>
    <t>Multiple Attribute Trigonometric Decision-Making and Its Application to the Selection of Engineers</t>
  </si>
  <si>
    <t>JOURNAL OF MATHEMATICS</t>
  </si>
  <si>
    <t>[Palanikumar, M.] Saveetha Inst Med &amp; Tech Sci, Saveetha Sch Engn, Dept Math, Chennai 602105, India; [Arulmozhi, K.] Bharath Inst Higher Educ &amp; Res, Dept Math, Chennai 600073, India; [Al-Shanqiti, Omaima] Umm Al Qura Univ, Dept Appl Sci, Mecca 24341, Saudi Arabia; [Jana, Chiranjibe; Pal, Madhumangal] Vidyasagar Univ, Dept Appl Math Oceanol &amp; Comp Programming, Midnapore 721102, India</t>
  </si>
  <si>
    <t>Saveetha Institute of Medical &amp; Technical Science; Saveetha School of Engineering; Bharath Institute of Higher Education &amp; Research; Umm Al Qura University; Vidyasagar University</t>
  </si>
  <si>
    <t>2314-4629</t>
  </si>
  <si>
    <t>2314-4785</t>
  </si>
  <si>
    <t>10.1155/2023/5269421</t>
  </si>
  <si>
    <t>gold, Green Submitted</t>
  </si>
  <si>
    <t>Karan, Putul; Shit, Basudev; Panja, Poulami; Khatun, Amina; Pal, Jagannath; Chakarabarti, Sudipta; Pal, Sutanuka; Ghosh, Avishek; Hossain, Maidul</t>
  </si>
  <si>
    <t>Synthesis of water-soluble novel bioactive pyridine-based azo coumarin derivative and competitive cytotoxicity, DNA binding, BSA binding study, and in silico analysis with coumarin</t>
  </si>
  <si>
    <t>BIOORGANIC CHEMISTRY</t>
  </si>
  <si>
    <t>[Karan, Putul; Pal, Jagannath; Ghosh, Avishek] Midnapore City Coll, Dept Chem, PaschimMedinipur 721129, West Bengal, India; [Shit, Basudev; Hossain, Maidul] Vidyasagar Univ, Dept Chem &amp; Chem Technol, Midnapore 721102, West Bengal, India; [Panja, Poulami] Indian Inst Technol, Dept Chem, Kharagpur 721302, West Bengal, India; [Pal, Sutanuka] SutanukaPal TCG Life Sci, Salt Lake Sect 5, Kolkata 700091, India; [Khatun, Amina; Chakarabarti, Sudipta] Midnapore City Coll, Dept Biol Sci, PaschimMedinipur 721129, West Bengal, India; [Karan, Putul; Khatun, Amina; Pal, Jagannath; Chakarabarti, Sudipta; Ghosh, Avishek] Midnapore City Coll, PaschimMedinipur 721129, West Bengal, India</t>
  </si>
  <si>
    <t>Vidyasagar University; Indian Institute of Technology System (IIT System); Indian Institute of Technology (IIT) - Kharagpur</t>
  </si>
  <si>
    <t>Ghosh, A (corresponding author), Midnapore City Coll, Dept Chem, PaschimMedinipur 721129, West Bengal, India.;Hossain, M (corresponding author), Vidyasagar Univ, Dept Chem &amp; Chem Technol, Midnapore 721102, West Bengal, India.;Ghosh, A (corresponding author), Midnapore City Coll, PaschimMedinipur 721129, West Bengal, India.</t>
  </si>
  <si>
    <t>0045-2068</t>
  </si>
  <si>
    <t>1090-2120</t>
  </si>
  <si>
    <t>10.1016/j.bioorg.2023.106532</t>
  </si>
  <si>
    <t>Biochemistry &amp; Molecular Biology; Chemistry, Organic</t>
  </si>
  <si>
    <t>Sahoo, Palash; Jana, Dipak Kumar; Pramanik, Sutapa; Panigrahi, Goutam</t>
  </si>
  <si>
    <t>The effect of COVID-19 pandemic on uncertain supply chain model with risk and visibility via expected value and chance constraint techniques</t>
  </si>
  <si>
    <t>[Sahoo, Palash; Panigrahi, Goutam] Natl Inst Technol, Dept Math, Durgapur 713209, W Bengal, India; [Jana, Dipak Kumar] Haldia Inst Technol, Sch Appl Sci &amp; Humanities, Purba Medinipore 721657, W Bengal, India; [Pramanik, Sutapa] Vidyasagar Univ, Dept Appl Math Oceanol &amp; Comp Programming, Midnapore 721102, W Bengal, India; [Sahoo, Palash] Calcutta Inst Technol, Dept Math, Howrah 711316, W Bengal, India</t>
  </si>
  <si>
    <t>National Institute of Technology (NIT System); National Institute of Technology Durgapur; Haldia Institute of Technology; Vidyasagar University</t>
  </si>
  <si>
    <t>Jana, DK (corresponding author), Haldia Inst Technol, Sch Appl Sci &amp; Humanities, Purba Medinipore 721657, W Bengal, India.</t>
  </si>
  <si>
    <t>10.1007/s00500-023-09139-z</t>
  </si>
  <si>
    <t>Ghorai, Anudyuti; Nandi, Utpal; Changdar, Chiranjit; Si, Tapas; Singh, Moirangthem Marjit; Mondal, Jyotsna Kumar</t>
  </si>
  <si>
    <t>Indian sign language recognition system using network deconvolution and spatial transformer network</t>
  </si>
  <si>
    <t>NEURAL COMPUTING &amp; APPLICATIONS</t>
  </si>
  <si>
    <t>[Ghorai, Anudyuti; Nandi, Utpal] Vidyasagar Univ, Dept Comp Sci, Paschim Medinipur 721102, West Bengal, India; [Changdar, Chiranjit] Belda Coll, Dept Comp Sci, Belda, W Bengal, India; [Si, Tapas] Univ Engn &amp; Management, Dept Comp Sci &amp; Engn, Jaipur 303807, Rajasthan, India; [Singh, Moirangthem Marjit] North Eastern Reg Inst Sci &amp; Technol, Dept Comp Sci &amp; Engn, Nirjuli, Arunachal Prade, India; [Mondal, Jyotsna Kumar] Raiganj Univ, Dept Comp Sci &amp; Engn, Raiganj, W Bengal, India; [Mondal, Jyotsna Kumar] Univ Kalyani, Kalyani, W Bengal, India</t>
  </si>
  <si>
    <t>Vidyasagar University; North Eastern Regional Institute of Science &amp; Technology (NERIST); Kalyani University</t>
  </si>
  <si>
    <t>Nandi, U (corresponding author), Vidyasagar Univ, Dept Comp Sci, Paschim Medinipur 721102, West Bengal, India.</t>
  </si>
  <si>
    <t>SPRINGER LONDON LTD</t>
  </si>
  <si>
    <t>236 GRAYS INN RD, 6TH FLOOR, LONDON WC1X 8HL, ENGLAND</t>
  </si>
  <si>
    <t>0941-0643</t>
  </si>
  <si>
    <t>1433-3058</t>
  </si>
  <si>
    <t>10.1007/s00521-023-08860-y</t>
  </si>
  <si>
    <t>Implement an uncertain vector approach to solve entropy-based four-dimensional transportation problems with discounted costs</t>
  </si>
  <si>
    <t>INTERNATIONAL JOURNAL OF MACHINE LEARNING AND CYBERNETICS</t>
  </si>
  <si>
    <t>[Sahoo, Palash; Panigrahi, Goutam] Natl Inst Technol, Dept Math, Durgapur 713209, W Bengal, India; [Jana, Dipak Kumar] Haldia Inst Technol, Sch Appl Sci &amp; Humanities, Purba Midnapur 721657, W Bengal, India; [Pramanik, Sutapa] Vidyasagar Univ, Dept Appl Math Oceanol &amp; Comp Programming, Midnapore 721102, W Bengal, India; [Sahoo, Palash] Calcutta Inst Technol, Dept Math, Howrah 711316, W Bengal, India</t>
  </si>
  <si>
    <t>Jana, DK (corresponding author), Haldia Inst Technol, Sch Appl Sci &amp; Humanities, Purba Midnapur 721657, W Bengal, India.</t>
  </si>
  <si>
    <t>1868-8071</t>
  </si>
  <si>
    <t>1868-808X</t>
  </si>
  <si>
    <t>10.1007/s13042-021-01457-8</t>
  </si>
  <si>
    <t>Mondal, Arijit; Roy, Sankar Kumar; Deveci, Muhammet</t>
  </si>
  <si>
    <t>Regret-based domination and prospect-based scoring in three-way decision making using q-rung orthopair fuzzy Mahalanobis distance</t>
  </si>
  <si>
    <t>[Mondal, Arijit; Roy, Sankar Kumar] Vidyasagar Univ, Dept Appl Math Oceanol &amp; Comp Programming, Midnapore 721102, West Bengal, India; [Deveci, Muhammet] Natl Def Univ, Turkish Naval Acad, Dept Ind Engn, TR-34940 Istanbul, Turkiye; [Deveci, Muhammet] Lebanese Amer Univ, Dept Elect &amp; Comp Engn, Byblos, Lebanon; [Deveci, Muhammet] UCL, Bartlett Sch Sustainable Construct, Gower St, London WC1E 6BT, England</t>
  </si>
  <si>
    <t>Vidyasagar University; Lebanese American University; University of London; University College London</t>
  </si>
  <si>
    <t>SUPPL 2</t>
  </si>
  <si>
    <t>10.1007/s10462-023-10578-1</t>
  </si>
  <si>
    <t>Mohammad, Lal; Bandyopadhyay, Jatisankar; Rubel, S. K.; Mondal, Ismail; Nguyen, Trinh Trong; Lama, Giuseppe Francesco Cesare; Anh, Duong Tran</t>
  </si>
  <si>
    <t>Estimation of agricultural burned affected area using NDVI and dNBR satellite-based empirical models</t>
  </si>
  <si>
    <t>JOURNAL OF ENVIRONMENTAL MANAGEMENT</t>
  </si>
  <si>
    <t>[Mohammad, Lal; Bandyopadhyay, Jatisankar] Vidyasagar Univ, Ctr Environm Studies, Midnapore, W Bengal, India; [Mohammad, Lal; Bandyopadhyay, Jatisankar; Rubel, S. K.] Vidyasagar Univ, Dept Remote Sensing &amp; GIS, Midnapore, W Bengal, India; [Mondal, Ismail] Univ Calcutta, Dept Marine Sci, Kolkata 700019, India; [Nguyen, Trinh Trong] HUTECH Univ, 475A,Dien Bien Phu,Ward 25, Ho Chi Minh City, Vietnam; [Lama, Giuseppe Francesco Cesare] Univ Naples Federico II, Dept Civil Achitectural &amp; Environm Engn DICEA, Naples, Italy; [Anh, Duong Tran] Van Lang Univ, Inst Computat Sci &amp; Artificial Intelligence, Lab Environm Sci &amp; Climate Change, Ho Chi Minh City, Vietnam; [Anh, Duong Tran] Van Lang Univ, Fac Environm, Sch Technol, Ho Chi Minh City, Vietnam</t>
  </si>
  <si>
    <t>Vidyasagar University; Vidyasagar University; University of Calcutta; Ho Chi Minh City University of Technology (HUTECH); University of Naples Federico II; Van Lang University; Van Lang University</t>
  </si>
  <si>
    <t>Nguyen, TT (corresponding author), HUTECH Univ, 475A,Dien Bien Phu,Ward 25, Ho Chi Minh City, Vietnam.</t>
  </si>
  <si>
    <t>ACADEMIC PRESS LTD- ELSEVIER SCIENCE LTD</t>
  </si>
  <si>
    <t>24-28 OVAL RD, LONDON NW1 7DX, ENGLAND</t>
  </si>
  <si>
    <t>0301-4797</t>
  </si>
  <si>
    <t>1095-8630</t>
  </si>
  <si>
    <t>10.1016/j.jenvman.2023.118226</t>
  </si>
  <si>
    <t>Mahammad, Sadik; Islam, Aznarul; Shit, Pravat Kumar; Islam, Abu Reza Md Towfiqul; Alam, Edris</t>
  </si>
  <si>
    <t>Groundwater level dynamics in a subtropical fan delta region and its future prediction using machine learning tools: Sustainable groundwater restoration</t>
  </si>
  <si>
    <t>JOURNAL OF HYDROLOGY-REGIONAL STUDIES</t>
  </si>
  <si>
    <t>[Mahammad, Sadik; Islam, Aznarul] Aliah Univ, Dept Geog, 17 Gora Chand Rd, Kolkata 700014, India; [Shit, Pravat Kumar] Vidyasagar Univ, Raja NL Khan Womens Coll, PG Dept Geog, Midnapore, West Bengal, India; [Islam, Abu Reza Md Towfiqul] Begum Rokeya Univ, Dept Disaster Management, Rangpur, Bangladesh; [Islam, Abu Reza Md Towfiqul] Daffodil Int Univ, Dept Dev Studies, Dhaka 1216, Bangladesh; [Alam, Edris] Rabdan Acad, Fac Resilience, Abu Dhabi 114646, U Arab Emirates; [Alam, Edris] Univ Chittagong, Dept Geog &amp; Environm Studies, Chittagong 4331, Bangladesh</t>
  </si>
  <si>
    <t>Aliah University; Vidyasagar University; Daffodil International University; University of Chittagong</t>
  </si>
  <si>
    <t>Islam, A (corresponding author), Aliah Univ, Dept Geog, 17 Gora Chand Rd, Kolkata 700014, India.;Islam, ARMT (corresponding author), Begum Rokeya Univ, Dept Disaster Management, Rangpur, Bangladesh.</t>
  </si>
  <si>
    <t>2214-5818</t>
  </si>
  <si>
    <t>10.1016/j.ejrh.2023.101385</t>
  </si>
  <si>
    <t>Nandi, Utpal; Ghorai, Anudyuti; Singh, Moirangthem Marjit; Changdar, Chiranjit; Bhakta, Shubhankar; Pal, Rajat Kumar</t>
  </si>
  <si>
    <t>Indian sign language alphabet recognition system using CNN with diffGrad optimizer and stochastic pooling</t>
  </si>
  <si>
    <t>[Nandi, Utpal] Vidyasagar Univ, Dept Comp Sci, Midnapore, W Bengal, India; [Ghorai, Anudyuti] Kharagpur Coll, Dept Comp Sci, Kharagpur, W Bengal, India; [Ghorai, Anudyuti] Kharagpur Coll, BCA, Kharagpur, W Bengal, India; [Singh, Moirangthem Marjit] North Eastern Reg Inst Sci &amp; Technol, Dept Comp Sci &amp; Engn, Nirjuli, Arunachal Prade, India; [Changdar, Chiranjit] Belda Coll, Dept Comp Sci, Belda, W Bengal, India; [Bhakta, Shubhankar] Mahishadal Girls Coll, Dept Comp Sci, Purba Medinipur, W Bengal, India; [Pal, Rajat Kumar] Univ Calcutta, Dept Comp Sci &amp; Engn, Kolkata, W Bengal, India</t>
  </si>
  <si>
    <t>Vidyasagar University; North Eastern Regional Institute of Science &amp; Technology (NERIST); Mahishadal Girls College; University of Calcutta</t>
  </si>
  <si>
    <t>Nandi, U (corresponding author), Vidyasagar Univ, Dept Comp Sci, Midnapore, W Bengal, India.</t>
  </si>
  <si>
    <t>10.1007/s11042-021-11595-4</t>
  </si>
  <si>
    <t>Emergent multipath COVID-19 specimen collection problem with green corridor through variable length GA</t>
  </si>
  <si>
    <t>[Maji, Somnath] Maulana Abul Kalam Azad Univ Technol, Dept Comp Sci &amp; Engn, Nadia 741249, WB, India; [Pradhan, Kunal] Tezpur Univ, Dept Comp Sci &amp; Engn, Tezpur, India; [Maity, Samir; Nielsen, Izabela Ewa] Aalborg Univ, Dept Mat &amp; Prod, Operat Res Grp, DK-9220 Aalborg, Denmark; [Giri, Debasis] Maulana Abul Kalam Azad Univ Technol, Dept Informat Technol, Nadia 741249, WB, India; [Maiti, Manoranjan] Vidyasagar Univ, Dept Appl Math Oceanol &amp; Comp Programming, Midnapore, W Bengal, India</t>
  </si>
  <si>
    <t>Maji, S (corresponding author), Maulana Abul Kalam Azad Univ Technol, Dept Comp Sci &amp; Engn, Nadia 741249, WB, India.</t>
  </si>
  <si>
    <t>10.1016/j.eswa.2023.120879</t>
  </si>
  <si>
    <t>Projection based regret theory on three-way decision model in probabilistic interval-valued q-rung orthopair hesitant fuzzy set and its application to medicine company</t>
  </si>
  <si>
    <t>[Giri, Binoy Krishna; Roy, Sankar Kumar] Vidyasagar Univ, Dept Appl Math Oceanol &amp; Comp Programming, Midnapore 721101, W Bengal, India; [Deveci, Muhammet] Natl Def Univ, Turkish Naval Acad, Dept Ind Engn, TR-34940 Istanbul, Turkiye; [Deveci, Muhammet] UCL, Bartlett Sch Sustainable Construct, Gower St, London WC1E 6BT, England; [Deveci, Muhammet] Lebanese Amer Univ, Dept Elect &amp; Comp Engn, Byblos, Lebanon</t>
  </si>
  <si>
    <t>Vidyasagar University; University of London; University College London; Lebanese American University</t>
  </si>
  <si>
    <t>Roy, SK (corresponding author), Vidyasagar Univ, Dept Appl Math Oceanol &amp; Comp Programming, Midnapore 721101, W Bengal, India.</t>
  </si>
  <si>
    <t>10.1007/s10462-023-10611-3</t>
  </si>
  <si>
    <t>Paul, Asim; Pervin, Magfura; Pinto, Renan Vicente; Roy, Sankar Kumar; Maculan, Nelson; Weber, Gerhard Wilhelm</t>
  </si>
  <si>
    <t>EFFECTS OF MULTIPLE PREPAYMENTS AND GREEN INVESTMENT ON AN EPQ MODEL</t>
  </si>
  <si>
    <t>[Paul, Asim; Roy, Sankar Kumar] Vidyasagar Univ, Dept Appl Math Oceanol &amp; Comp Programming, Midnapore 721102, W Bengal, India; [Pervin, Magfura] Brainware Univ, Dept Math, 398 Ramkrishnapur Rd, Kolkata 700125, W Bengal, India; [Pinto, Renan Vicente; Maculan, Nelson] Univ Fed Rio De Janeiro, PESC COPPE Grad Sch Engn, Caixa Postal 68511, BR-21941972 Rio De Janeiro, RJ, Brazil; [Pinto, Renan Vicente; Maculan, Nelson] Univ Fed Rio De Janeiro, Inst Math, Caixa Postal 68511, BR-21941972 Rio De Janeiro, RJ, Brazil; [Weber, Gerhard Wilhelm] Poznan Univ Tech, Ul Jacka Rychlewskiego 2, PL-60965 Poznan, Poland; [Weber, Gerhard Wilhelm] Inst Appl Math, Metu, Turkiye</t>
  </si>
  <si>
    <t>Vidyasagar University; Universidade Federal do Rio de Janeiro; Universidade Federal do Rio de Janeiro; Poznan University of Technology</t>
  </si>
  <si>
    <t>10.3934/jimo.2022234</t>
  </si>
  <si>
    <t>Kumar, Tanumi; Das, Prabir Kumar; Dey, Mansa; Bandyopadhyay, Soumya; Chandrasekar, K.; Das, Anup Kumar</t>
  </si>
  <si>
    <t>Modelling biophysical parameters of Indian Sundarbans mangroves using fully polarimetric L-band Synthetic Aperture Radar data and ground observations</t>
  </si>
  <si>
    <t>JOURNAL OF COASTAL CONSERVATION</t>
  </si>
  <si>
    <t>[Kumar, Tanumi; Das, Prabir Kumar] Indian Space Res Org, Reg Remote Sensing Ctr East, Natl Remote Sensing Ctr, BG-2,Act Area 1B, Kolkata 700163, India; [Dey, Mansa] Vidyasagar Univ, Dept Remote Sensing &amp; GIS, Paschim Medinipur 721102, India; [Bandyopadhyay, Soumya] Indian Space Res Org HQ, New BEL Rd, Bangalore 560231, India; [Chandrasekar, K.] Natl Remote Sensing Ctr, Hyderabad 500037, India; [Das, Anup Kumar] Space Applicat Ctr, Ahmadabad 380015, India</t>
  </si>
  <si>
    <t>Department of Space (DoS), Government of India; Indian Space Research Organisation (ISRO); National Remote Sensing Centre (NRSC); Vidyasagar University; Department of Space (DoS), Government of India; Indian Space Research Organisation (ISRO); Department of Space (DoS), Government of India; Indian Space Research Organisation (ISRO); National Remote Sensing Centre (NRSC); Department of Space (DoS), Government of India; Indian Space Research Organisation (ISRO); Space Applications Centre (SAC)</t>
  </si>
  <si>
    <t>Kumar, T (corresponding author), Indian Space Res Org, Reg Remote Sensing Ctr East, Natl Remote Sensing Ctr, BG-2,Act Area 1B, Kolkata 700163, India.</t>
  </si>
  <si>
    <t>1400-0350</t>
  </si>
  <si>
    <t>1874-7841</t>
  </si>
  <si>
    <t>10.1007/s11852-023-00994-4</t>
  </si>
  <si>
    <t>Biodiversity Conservation; Environmental Sciences; Marine &amp; Freshwater Biology; Water Resources</t>
  </si>
  <si>
    <t>Biodiversity &amp; Conservation; Environmental Sciences &amp; Ecology; Marine &amp; Freshwater Biology; Water Resources</t>
  </si>
  <si>
    <t>Patra, Ashoke Kumar; Srimayee, Soumya; Halder, Dibakar; Roy, Anik; Mukherjee, Souvik; Kundu, Somenath; Hossain, Maidul; Saha, Rajat; Lee, Chang-Hee; Manna, Debasis; Saha, Indrajit</t>
  </si>
  <si>
    <t>Transmembrane fluoride anion transport by meso-3,5-bis(trifluoromethyl)phenyl picket calix[4]pyrrole</t>
  </si>
  <si>
    <t>CHEMICAL COMMUNICATIONS</t>
  </si>
  <si>
    <t>[Patra, Ashoke Kumar; Halder, Dibakar; Roy, Anik; Mukherjee, Souvik; Saha, Indrajit] Ramakrishna Mission Residential Coll, Dept Chem, Kolkata 700103, India; [Srimayee, Soumya; Manna, Debasis] Indian Inst Technol Guwahati, Dept Chem, Gauhati 781039, India; [Kundu, Somenath; Hossain, Maidul] Vidyasagar Univ, Dept Chem, Midnapore 721102, India; [Saha, Rajat] Kazi Nazrul Univ, Dept Chem, Asansol 713340, India; [Lee, Chang-Hee] Kangwon Natl Univ, Dept Chem &amp; Biochem, Chunchon 24341, South Korea</t>
  </si>
  <si>
    <t>Indian Institute of Technology System (IIT System); Indian Institute of Technology (IIT) - Guwahati; Vidyasagar University; Kangwon National University</t>
  </si>
  <si>
    <t>Saha, I (corresponding author), Ramakrishna Mission Residential Coll, Dept Chem, Kolkata 700103, India.;Manna, D (corresponding author), Indian Inst Technol Guwahati, Dept Chem, Gauhati 781039, India.;Hossain, M (corresponding author), Vidyasagar Univ, Dept Chem, Midnapore 721102, India.;Saha, R (corresponding author), Kazi Nazrul Univ, Dept Chem, Asansol 713340, India.;Lee, CH (corresponding author), Kangwon Natl Univ, Dept Chem &amp; Biochem, Chunchon 24341, South Korea.</t>
  </si>
  <si>
    <t>1359-7345</t>
  </si>
  <si>
    <t>1364-548X</t>
  </si>
  <si>
    <t>10.1039/d3cc02032k</t>
  </si>
  <si>
    <t>Kabiraj, Ashutosh; Halder, Urmi; Panja, Anindya Sundar; Chitikineni, Annapurna; Varshney, Rajeev K.; Bandopadhyay, Rajib</t>
  </si>
  <si>
    <t>Detailed genomic and biochemical characterization and plant growth promoting properties of an arsenic-tolerant isolate of Bacillus pacificus from contaminated groundwater of West Bengal, India</t>
  </si>
  <si>
    <t>BIOCATALYSIS AND AGRICULTURAL BIOTECHNOLOGY</t>
  </si>
  <si>
    <t>[Kabiraj, Ashutosh; Halder, Urmi; Bandopadhyay, Rajib] Univ Burdwan, Dept Bot, Bardhaman 713104, W Bengal, India; [Chitikineni, Annapurna; Varshney, Rajeev K.] Vidyasagar Univ, Oriental Inst Sci &amp; Technol, Dept Biotechnol, Mol Informat Lab, Midnapore 721102, W Bengal, India; [Chitikineni, Annapurna; Varshney, Rajeev K.] Int Crops Res Inst Semi Arid Trop, Ctr Excellence Genom &amp; Syst Biol, Hyderabad, India; [Chitikineni, Annapurna; Varshney, Rajeev K.] Murdoch Univ, Ctr Crop &amp; Food Innovat, State Agr Biotechnol Ctr, Murdoch 6500, Australia</t>
  </si>
  <si>
    <t>University of Burdwan; Vidyasagar University; CGIAR; International Crops Research Institute for the Semi-Arid-Tropics (ICRISAT); Murdoch University</t>
  </si>
  <si>
    <t>Bandopadhyay, R (corresponding author), Univ Burdwan, Dept Bot, Bardhaman 713104, W Bengal, India.</t>
  </si>
  <si>
    <t>1878-8181</t>
  </si>
  <si>
    <t>10.1016/j.bcab.2023.102825</t>
  </si>
  <si>
    <t>Mahish, Manas Kumar; Zangrando, Ennio; Patra, Apu; Vojtisek, Pavel; Manna, Subal Chandra</t>
  </si>
  <si>
    <t>Thiocyanato and Schiff base coordinated mono/di-nuclear Ni(II) complexes: Syntheses, crystal structures and protein binding</t>
  </si>
  <si>
    <t>POLYHEDRON</t>
  </si>
  <si>
    <t>[Mahish, Manas Kumar; Patra, Apu; Manna, Subal Chandra] Vidyasagar Univ, Dept Chem, Midnapore 721102, West Bengal, India; [Zangrando, Ennio] Univ Trieste, Dept Chem &amp; Pharmaceut Sci, I-34127 Trieste, Italy; [Vojtisek, Pavel] Charles Univ Prague, Dept Inorgan Chem, Hlavova 2030-8, Prague 2, Czech Republic</t>
  </si>
  <si>
    <t>Vidyasagar University; University of Trieste; Charles University Prague</t>
  </si>
  <si>
    <t>Manna, SC (corresponding author), Vidyasagar Univ, Dept Chem, Midnapore 721102, West Bengal, India.</t>
  </si>
  <si>
    <t>0277-5387</t>
  </si>
  <si>
    <t>1873-3719</t>
  </si>
  <si>
    <t>10.1016/j.poly.2023.116543</t>
  </si>
  <si>
    <t>Chemistry, Inorganic &amp; Nuclear; Crystallography</t>
  </si>
  <si>
    <t>Chemistry; Crystallography</t>
  </si>
  <si>
    <t>Roy, Shovan; Khanra, Aditi; Maity, Samir; Pal, Rajat Kumar; Maiti, Manoranjan</t>
  </si>
  <si>
    <t>GA-ABC hybridization for profit maximization of green 4DTSPs with discrete and continuous variables</t>
  </si>
  <si>
    <t>[Roy, Shovan; Pal, Rajat Kumar] Univ Calcutta, Dept Comp Sci &amp; Engn, Kolkata, W Bengal, India; [Roy, Shovan] Midnapore Coll Autonomous, Dept Comp Sci, Midnapore 721101, W Bengal, India; [Khanra, Aditi] Bohichberia High Sch HS, Purba Medinipur 721649, W Bengal, India; [Maity, Samir] Aalborg Univ, Dept Mat &amp; Prod, Operat Res Grp, DK-9220 Aalborg, Denmark; [Maiti, Manoranjan] Vidyasagar Univ, Dept Appl Math Oceanol &amp; Comp Programming, Midnapore 721102, W Bengal, India</t>
  </si>
  <si>
    <t>University of Calcutta; Midnapore College; Aalborg University; Vidyasagar University</t>
  </si>
  <si>
    <t>Roy, S (corresponding author), Midnapore Coll Autonomous, Dept Comp Sci, Midnapore 721101, W Bengal, India.</t>
  </si>
  <si>
    <t>10.1051/e3sconf/202233600060</t>
  </si>
  <si>
    <t>Riaz, Muhammad; Farid, Hafiz Muhammad Athar; Jana, Chiranjibe; Pal, Madhumangal; Sarkar, Biswajit</t>
  </si>
  <si>
    <t>Efficient city supply chain management through spherical fuzzy dynamic multistage decision analysis</t>
  </si>
  <si>
    <t>[Riaz, Muhammad; Farid, Hafiz Muhammad Athar] Univ Punjab, Dept Math, Lahore, Pakistan; [Jana, Chiranjibe; Pal, Madhumangal] Vidyasagar Univ, Dept Appl Math Oceanol &amp; Comp Programming, Midnapore 721102, India; [Sarkar, Biswajit] Yonsei Univ, Dept Ind Engn, Seoul 03722, South Korea; [Sarkar, Biswajit] Saveetha Univ, Saveetha Inst Med &amp; Tech Sci, Saveetha Dent Coll, Ctr Transdisciplinary Res CFTR, Chennai 600077, Tamil Nadu, India</t>
  </si>
  <si>
    <t>University of Punjab; Vidyasagar University; Yonsei University; Saveetha Institute of Medical &amp; Technical Science; Saveetha Dental College &amp; Hospital</t>
  </si>
  <si>
    <t>10.1016/j.engappai.2023.106712</t>
  </si>
  <si>
    <t>Palanikumar, Murugan; Jana, Chiranjibe; Sarkar, Biswajit; Pal, Madhumangal</t>
  </si>
  <si>
    <t>q-rung logarithmic Pythagorean neutrosophic vague normal aggregating operators and their applications in agricultural robotics</t>
  </si>
  <si>
    <t>AIMS MATHEMATICS</t>
  </si>
  <si>
    <t>[Palanikumar, Murugan] Saveetha Inst Med &amp; Tech Sci, Saveetha Sch Engn, Chennai 602105, India; [Jana, Chiranjibe; Pal, Madhumangal] Vidyasagar Univ, Dept Appl Math Oceanol &amp; Comp Programming, Midnapore 721102, India; [Sarkar, Biswajit] Yonsei Univ, Dept Ind Engn, 50 Yonsei Ro, Seoul 03722, South Korea; [Sarkar, Biswajit] Saveetha Univ, Saveetha Inst Med &amp; Tech Sci, Saveetha Med Coll, Ctr Global Hlth Res, Chennai 600077, Tamil Nadu, India</t>
  </si>
  <si>
    <t>Saveetha Institute of Medical &amp; Technical Science; Saveetha School of Engineering; Vidyasagar University; Yonsei University; Saveetha Institute of Medical &amp; Technical Science; Saveetha Medical College &amp; Hospital</t>
  </si>
  <si>
    <t>Sarkar, B (corresponding author), Yonsei Univ, Dept Ind Engn, 50 Yonsei Ro, Seoul 03722, South Korea.;Sarkar, B (corresponding author), Saveetha Univ, Saveetha Inst Med &amp; Tech Sci, Saveetha Med Coll, Ctr Global Hlth Res, Chennai 600077, Tamil Nadu, India.</t>
  </si>
  <si>
    <t>2473-6988</t>
  </si>
  <si>
    <t>10.3934/math.20231544</t>
  </si>
  <si>
    <t>Sen, Anik; Putra, Miftahussurur Hamidi; Biswas, Abul Kalam; Behera, Anil Kumar; Gross, Axel</t>
  </si>
  <si>
    <t>Insight on the choice of sensitizers/dyes for dye sensitized solar cells: A review</t>
  </si>
  <si>
    <t>DYES AND PIGMENTS</t>
  </si>
  <si>
    <t>[Sen, Anik; Behera, Anil Kumar] Deemed Univ, GITAM Sch Sci, Computat Mat &amp; Drug Design Lab, GITAM,Dept Chem, Visakhapatnam 530045, Andhra Prades, India; [Putra, Miftahussurur Hamidi; Gross, Axel] Univ Ulm, Inst Theoret Chem, Albert Einstein Allee 11, D-89069 Ulm, Germany; [Biswas, Abul Kalam] Vidyasagar Univ, Mahishadal Raj Coll, Dept Chem, Midnapore 721628, West Bengal, India</t>
  </si>
  <si>
    <t>Gandhi Institute of Technology &amp; Management (GITAM); Ulm University; Vidyasagar University</t>
  </si>
  <si>
    <t>Sen, A (corresponding author), Deemed Univ, GITAM Sch Sci, Computat Mat &amp; Drug Design Lab, GITAM,Dept Chem, Visakhapatnam 530045, Andhra Prades, India.</t>
  </si>
  <si>
    <t>0143-7208</t>
  </si>
  <si>
    <t>1873-3743</t>
  </si>
  <si>
    <t>10.1016/j.dyepig.2023.111087</t>
  </si>
  <si>
    <t>Chemistry, Applied; Engineering, Chemical; Materials Science, Textiles</t>
  </si>
  <si>
    <t>Chemistry; Engineering; Materials Science</t>
  </si>
  <si>
    <t>Palanikumar, M.; Arulmozhi, K.; Jana, Chiranjibe; Pal, Madhumangal; Shum, K. P.</t>
  </si>
  <si>
    <t>New approach towards different bi-base of ordered b-semiring</t>
  </si>
  <si>
    <t>ASIAN-EUROPEAN JOURNAL OF MATHEMATICS</t>
  </si>
  <si>
    <t>[Palanikumar, M.] Anna Univ, St Joseph Coll Engn, Dept Math, Chennai 602117, Tamil Nadu, India; [Arulmozhi, K.] Bharath Inst Higher Educ &amp; Res, Chennai 600073, Tamil Nadu, India; [Jana, Chiranjibe; Pal, Madhumangal] Vidyasagar Univ, Dept Appl Math Oceanol &amp; Comp Programming, Midnapore 721102, India; [Shum, K. P.] Southwest Univ Chongqing, Sch Math &amp; Stat, Chongqing, Beibei, Peoples R China</t>
  </si>
  <si>
    <t>St. Joseph's College of Engineering, Chennai; Anna University; Anna University Chennai; Bharath Institute of Higher Education &amp; Research; Vidyasagar University</t>
  </si>
  <si>
    <t>1793-5571</t>
  </si>
  <si>
    <t>1793-7183</t>
  </si>
  <si>
    <t>10.1142/S1793557123500195</t>
  </si>
  <si>
    <t>Misra, Saumitra; Srivastava, Pankaj K.; Ghosh, Sambhunath; Das, Arnab K.; Dey, Shikendha K.; Ray, Dwijesh</t>
  </si>
  <si>
    <t>An alternative view on size and impact history of Ramgarh Crater, India: Evidence from high-resolution remote sensing imagery and gravity data</t>
  </si>
  <si>
    <t>JOURNAL OF EARTH SYSTEM SCIENCE</t>
  </si>
  <si>
    <t>[Misra, Saumitra] Univ KwaZulu Natal, SAEES, ZA-4000 Durban, South Africa; [Srivastava, Pankaj K.] Univ Petr &amp; Energy Studies, Dehra Dun 248007, India; [Ghosh, Sambhunath] Geol Survey India, 27 Jawaharlal Nehru Rd, Kolkata 700016, India; [Das, Arnab K.] 128 Jai Vignaharta Colony,Katol Rd, Nagpur 440013, India; [Dey, Shikendha K.] Vidyasagar Univ, Dept Remote Sensing &amp; GIS, Midnapore 721102, India; [Ray, Dwijesh] Phys Res Lab, Ahmadabad 380009, India</t>
  </si>
  <si>
    <t>University of Kwazulu Natal; University of Petroleum &amp; Energy Studies (UPES); Geological Survey India; Vidyasagar University; Department of Space (DoS), Government of India; Physical Research Laboratory - India</t>
  </si>
  <si>
    <t>Misra, S (corresponding author), Univ KwaZulu Natal, SAEES, ZA-4000 Durban, South Africa.</t>
  </si>
  <si>
    <t>2347-4327</t>
  </si>
  <si>
    <t>0973-774X</t>
  </si>
  <si>
    <t>10.1007/s12040-023-02093-2</t>
  </si>
  <si>
    <t>Geosciences, Multidisciplinary; Multidisciplinary Sciences</t>
  </si>
  <si>
    <t>Geology; Science &amp; Technology - Other Topics</t>
  </si>
  <si>
    <t>Biswas, Gargi; Mukherjee, Debasish; Dutta, Nalok; Ghosh, Prithwi; Basu, Sankar</t>
  </si>
  <si>
    <t>EnCPdock: a web-interface for direct conjoint comparative analyses of complementarity and binding energetics in inter-protein associations</t>
  </si>
  <si>
    <t>[Biswas, Gargi] Weizmann Inst Sci, Dept Chem &amp; Struct Biol, IL-7610001 Rehovot, Israel; [Mukherjee, Debasish] Inst Mol Biol gGmbH IMB, Ackermannweg 4, D-55128 Mainz, Germany; [Dutta, Nalok] UCL, Fac Engn Sci, Dept Biochem Engn, London WC1E 6BT, England; [Ghosh, Prithwi] Vidyasagar Univ, Narajole Raj Coll, Dept Bot, Midnapore 721211, India; [Basu, Sankar] Univ Calcutta, Asutosh Coll, Dept Microbiol, 92 Shyama Prasad Mukherjee Rd, Kolkata 700026, India</t>
  </si>
  <si>
    <t>Weizmann Institute of Science; Institute of Molecular Biology (IMB); University of London; University College London; Vidyasagar University; University of Calcutta</t>
  </si>
  <si>
    <t>Basu, S (corresponding author), Univ Calcutta, Asutosh Coll, Dept Microbiol, 92 Shyama Prasad Mukherjee Rd, Kolkata 700026, India.</t>
  </si>
  <si>
    <t>10.1007/s00894-023-05626-0</t>
  </si>
  <si>
    <t>Green Accepted</t>
  </si>
  <si>
    <t>Biswas, Swapan; Bhowmik, Anal; Das, Arghya; Pal, Radha Raman; Majumder, Sonjoy</t>
  </si>
  <si>
    <t>Transitional Strength under Plasma: Precise Estimations of Astrophysically Relevant Electromagnetic Transitions of Ar7+, Kr7+, Xe7+, and Rn7+ under Plasma Atmosphere</t>
  </si>
  <si>
    <t>ATOMS</t>
  </si>
  <si>
    <t>[Biswas, Swapan; Pal, Radha Raman] Vidyasagar Univ, Dept Phys, Midnapore 721102, India; [Bhowmik, Anal] Univ Haifa, Dept Phys, IL-3498838 Haifa, Israel; [Bhowmik, Anal] Univ Haifa, Haifa Res Ctr Theoret Phys &amp; Astrophys, IL-3498838 Haifa, Israel; [Das, Arghya; Majumder, Sonjoy] Indian Inst Technol Kharagpur, Dept Phys, Kharagpur 721302, India</t>
  </si>
  <si>
    <t>Vidyasagar University; University of Haifa; University of Haifa; Indian Institute of Technology System (IIT System); Indian Institute of Technology (IIT) - Kharagpur</t>
  </si>
  <si>
    <t>Majumder, S (corresponding author), Indian Inst Technol Kharagpur, Dept Phys, Kharagpur 721302, India.</t>
  </si>
  <si>
    <t>2218-2004</t>
  </si>
  <si>
    <t>10.3390/atoms11060087</t>
  </si>
  <si>
    <t>Physics, Atomic, Molecular &amp; Chemical</t>
  </si>
  <si>
    <t>Mallick, Uzzwal Kumar; Rahman, Ashrafur; Biswas, Md. Haider Ali; Samsuzzoha, Md.; Roy, Sankar Kumar</t>
  </si>
  <si>
    <t>An Optimal Immunotherapeutic Treatment of HIV Infections to Regain the Targeted CD4+T Cell Count: A Boundary Value Problem Approach</t>
  </si>
  <si>
    <t>JOURNAL OF APPLIED NONLINEAR DYNAMICS</t>
  </si>
  <si>
    <t>[Mallick, Uzzwal Kumar; Biswas, Md. Haider Ali] Khulna Univ, Math Discipline, Khulna, Bangladesh; [Rahman, Ashrafur] Oakland Univ, Dept Math &amp; Stat, Rochester, MI 48309 USA; [Samsuzzoha, Md.] Swinburne Univ Technol, Dept Math, Melbourne, Australia; [Roy, Sankar Kumar] Vidyasagar Univ, Dept Appl Math Oceanol &amp; Comp Programming, Midnapore, West Bengal, India</t>
  </si>
  <si>
    <t>Khulna University; Oakland University; Swinburne University of Technology; Vidyasagar University</t>
  </si>
  <si>
    <t>Mallick, UK (corresponding author), Khulna Univ, Math Discipline, Khulna, Bangladesh.</t>
  </si>
  <si>
    <t>L &amp; H SCIENTIFIC PUBLISHING, LLC</t>
  </si>
  <si>
    <t>GLEN CARBON</t>
  </si>
  <si>
    <t>PO BOX 99, GLEN CARBON, IL 62034 USA</t>
  </si>
  <si>
    <t>2164-6457</t>
  </si>
  <si>
    <t>2164-6473</t>
  </si>
  <si>
    <t>10.5890/JAND.2023.03.003</t>
  </si>
  <si>
    <t>Engineering, Multidisciplinary; Mathematics, Interdisciplinary Applications; Physics, Multidisciplinary</t>
  </si>
  <si>
    <t>Engineering; Mathematics; Physics</t>
  </si>
  <si>
    <t>Saren, Dama; Das, Susobhan; Paul, Aparup; Tat, Sharad S.; Santra, Manas Kumar; Si, Tapan Kumar; Puschmann, Horst; Manna, Subal Chandra</t>
  </si>
  <si>
    <t>Tris chelated meridional isomers of Co(III) complexes: Synthesis, crystal structure, protein binding, cytotoxicity studies and DFT/TDDFT calculation</t>
  </si>
  <si>
    <t>INORGANICA CHIMICA ACTA</t>
  </si>
  <si>
    <t>[Saren, Dama; Das, Susobhan; Paul, Aparup; Manna, Subal Chandra] Vidyasagar Univ, Dept Chem, Midnapore 721102, W Bengal, India; [Tat, Sharad S.; Santra, Manas Kumar] Pune Univ, Natl Ctr Cell Sci, NCCS Complex,Campus Ganeshkhind, Pune 411007, Maharashtra, India; [Si, Tapan Kumar] Bidhan Chandra Coll, Dept Chem, Asansol 713304, W Bengal, India; [Puschmann, Horst] Univ Durham, Dept Chem, South Rd, Durham DH1 3LE, England</t>
  </si>
  <si>
    <t>Vidyasagar University; Department of Biotechnology (DBT) India; National Centre for Cell Science, Pune (NCCS); Savitribai Phule Pune University; Durham University</t>
  </si>
  <si>
    <t>Manna, SC (corresponding author), Vidyasagar Univ, Dept Chem, Midnapore 721102, W Bengal, India.</t>
  </si>
  <si>
    <t>0020-1693</t>
  </si>
  <si>
    <t>1873-3255</t>
  </si>
  <si>
    <t>10.1016/j.ica.2023.121423</t>
  </si>
  <si>
    <t>Chemistry, Inorganic &amp; Nuclear</t>
  </si>
  <si>
    <t>Ala, Ali; Simic, Vladimir; Pamucar, Dragan; Jana, Chiranjibe</t>
  </si>
  <si>
    <t>A Novel Neutrosophic-based Multi-objective Grey Wolf Optimizer for Ensuring the Security and Resilience of Sustainable Energy: A Case Study of Belgium</t>
  </si>
  <si>
    <t>SUSTAINABLE CITIES AND SOCIETY</t>
  </si>
  <si>
    <t>[Ala, Ali] Shanghai Jiao Tong Univ, Dept Ind Engn &amp; Management, 800 Dongchuan Rd, Shanghai 200240, Peoples R China; [Simic, Vladimir] Univ Belgrade, Fac Transport &amp; Traff Engn, Vojvode Stepe 305, Belgrade 11010, Serbia; [Pamucar, Dragan] Univ Belgrade, Fac Org Sci, Dept Operat Res &amp; Stat, Jove Ilica 154, Belgrade 11000, Serbia; [Pamucar, Dragan] Yuan Ze Univ, Coll Engn, Taoyuan, Taiwan; [Jana, Chiranjibe] Vidyasagar Univ, Dept Appl Math Oceanol &amp; Comp Programming, Midnapore 721102, India</t>
  </si>
  <si>
    <t>Shanghai Jiao Tong University; University of Belgrade; University of Belgrade; Yuan Ze University; Vidyasagar University</t>
  </si>
  <si>
    <t>Ala, A (corresponding author), Shanghai Jiao Tong Univ, Dept Ind Engn &amp; Management, 800 Dongchuan Rd, Shanghai 200240, Peoples R China.</t>
  </si>
  <si>
    <t>2210-6707</t>
  </si>
  <si>
    <t>2210-6715</t>
  </si>
  <si>
    <t>10.1016/j.scs.2023.104709</t>
  </si>
  <si>
    <t>Construction &amp; Building Technology; Green &amp; Sustainable Science &amp; Technology; Energy &amp; Fuels</t>
  </si>
  <si>
    <t>Construction &amp; Building Technology; Science &amp; Technology - Other Topics; Energy &amp; Fuels</t>
  </si>
  <si>
    <t>Thakur, Kishore; Maji, Somnath; Maity, Samir; Pal, Tandra; Maiti, Manoranjan</t>
  </si>
  <si>
    <t>Multiroute fresh produce green routing models with driver fatigue using Type-2 fuzzy logic-based DFWA</t>
  </si>
  <si>
    <t>[Thakur, Kishore; Pal, Tandra] NIT Durgapur, Dept Comp Sci &amp; Engn, Durgapur, India; [Thakur, Kishore] Midnapore Coll, Dept BCA, Midnapore, India; [Maji, Somnath] MAKAUT, Dept Comp Sci &amp; Engn, Kolkata, India; [Maity, Samir] Aalborg Univ, Dept Mat &amp; Prod, Operat Res Grp, DK-9220 Aalborg, Denmark; [Maiti, Manoranjan] Vidyasagar Univ, Dept Appl Math, Oceanol &amp; Comp Programming, Midnapore, W Bengal, India</t>
  </si>
  <si>
    <t>National Institute of Technology (NIT System); National Institute of Technology Durgapur; Midnapore College; Maulana Abul Kalam Azad University of Technology; Aalborg University; Vidyasagar University</t>
  </si>
  <si>
    <t>Thakur, K (corresponding author), NIT Durgapur, Dept Comp Sci &amp; Engn, Durgapur, India.;Thakur, K (corresponding author), Midnapore Coll, Dept BCA, Midnapore, India.;Maity, S (corresponding author), Aalborg Univ, Dept Mat &amp; Prod, Operat Res Grp, DK-9220 Aalborg, Denmark.</t>
  </si>
  <si>
    <t>10.1016/j.eswa.2023.120300</t>
  </si>
  <si>
    <t>Hashim, Bassim Mohammed; Al-Naseri, Saadi K.; Hamadi, Alaa M.; Mahmood, Tahani Anwar; Halder, Bijay; Shahid, Shamsuddin; Yaseen, Zaher Mundher</t>
  </si>
  <si>
    <t>Seasonal correlation of meteorological parameters and PM2.5 with the COVID-19 confirmed cases and deaths in Baghdad, Iraq</t>
  </si>
  <si>
    <t>INTERNATIONAL JOURNAL OF DISASTER RISK REDUCTION</t>
  </si>
  <si>
    <t>[Hashim, Bassim Mohammed; Al-Naseri, Saadi K.; Hamadi, Alaa M.; Mahmood, Tahani Anwar] Minist Sci &amp; Technol, Environm Water &amp; Renewable Energy Directorate, Baghdad, Iraq; [Halder, Bijay] Vidyasagar Univ, Dept Remote Sensing &amp; GIS, Midnapore 721102, India; [Halder, Bijay] Al Ayen Univ, Sci Res Ctr, New Era &amp; Dev Civil Engn Res Grp, Nasiriyah 64001, Iraq; [Shahid, Shamsuddin] Univ Teknol Malaysia, Dept Water &amp; Environm Engn, Johor Baharu 81310, Johor, Malaysia; [Yaseen, Zaher Mundher] King Fahd Univ Petr &amp; Minerals, Civil &amp; Environm Engn Dept, Dhahran 31261, Saudi Arabia; [Yaseen, Zaher Mundher] King Fahd Univ Petr &amp; Minerals, Interdisciplinary Res Ctr Membranes &amp; Water Secur, Dhahran 31261, Saudi Arabia</t>
  </si>
  <si>
    <t>Iraq Ministry of Science &amp; Technology (MOST); Vidyasagar University; Al-Ayen University; Universiti Teknologi Malaysia; King Fahd University of Petroleum &amp; Minerals; King Fahd University of Petroleum &amp; Minerals</t>
  </si>
  <si>
    <t>Halder, B (corresponding author), Vidyasagar Univ, Dept Remote Sensing &amp; GIS, Midnapore 721102, India.;Yaseen, ZM (corresponding author), King Fahd Univ Petr &amp; Minerals, Civil &amp; Environm Engn Dept, Dhahran 31261, Saudi Arabia.</t>
  </si>
  <si>
    <t>2212-4209</t>
  </si>
  <si>
    <t>10.1016/j.ijdrr.2023.103799</t>
  </si>
  <si>
    <t>Geosciences, Multidisciplinary; Meteorology &amp; Atmospheric Sciences; Water Resources</t>
  </si>
  <si>
    <t>Geology; Meteorology &amp; Atmospheric Sciences; Water Resources</t>
  </si>
  <si>
    <t>Mishra, Umakanta; Mashud, Abu Hashan Md; Roy, Sankar Kumar; Uddin, Md Sharif</t>
  </si>
  <si>
    <t>THE EFFECT OF REBATE VALUE AND SELLING PRICE-DEPENDENT DEMAND FOR A FOUR-LEVEL PRODUCTION MANUFACTURING SYSTEM</t>
  </si>
  <si>
    <t>[Mishra, Umakanta] Vellore Inst Technol, Dept Math, Sch Adv Sci, Vellore 632014, India; [Mashud, Abu Hashan Md] Hajee Mohammad Danesh Sci &amp; Technol Univ, Dept Math, Dinajpur 5200, Bangladesh; [Mashud, Abu Hashan Md] Univ New South Wales UNSW, Sch Engn &amp; IT, Canberra, Australia; [Roy, Sankar Kumar] Vidyasagar Univ, Dept Appl Math Oceanol &amp; Comp Programming, Midnapore 721102, WB, India; [Uddin, Md Sharif] Prince Sattam Bin Abdulaziz Univ, Dept Ind Engn, Alkharj, Saudi Arabia; [Uddin, Md Sharif] Jahangirnagar Univ, Dept Math, Dhaka 1342, Bangladesh</t>
  </si>
  <si>
    <t>Vellore Institute of Technology (VIT); VIT Vellore; University of New South Wales Sydney; Vidyasagar University; Prince Sattam Bin Abdulaziz University; Jahangirnagar University</t>
  </si>
  <si>
    <t>Mashud, AHM (corresponding author), Hajee Mohammad Danesh Sci &amp; Technol Univ, Dept Math, Dinajpur 5200, Bangladesh.;Mashud, AHM (corresponding author), Univ New South Wales UNSW, Sch Engn &amp; IT, Canberra, Australia.</t>
  </si>
  <si>
    <t>10.3934/jimo.2021233</t>
  </si>
  <si>
    <t>Bisui, Soumen; Pradhan, Biswajeet; Roy, Sambhunath; Sengupta, Debashish; Bhunia, Gouri Sankar; Shit, Pravat Kumar</t>
  </si>
  <si>
    <t>Estimating Forest-Based Livelihood Strategies Focused on Accessibility of Market Demand and Forest Proximity</t>
  </si>
  <si>
    <t>SMALL-SCALE FORESTRY</t>
  </si>
  <si>
    <t>[Bisui, Soumen; Shit, Pravat Kumar] Vidyasagar Univ, Raja NL Khan Womens Coll Autonomous, Res Ctr Nat &amp; Appl Sci, Midnapore 721102, W Bengal, India; [Pradhan, Biswajeet] Univ Technol Sydney, Fac Engn &amp; IT, Ctr Adv Modelling &amp; Geospatial Informat Syst CAMGI, Sch Informat Syst &amp; Modelling, Sydney, Australia; [Roy, Sambhunath; Shit, Pravat Kumar] Raja NL Khan Womens Coll Autonomous, PG Dept Geog, Midnapore 721102, W Bengal, India; [Sengupta, Debashish] Indian Inst Technol IIT, Dept Geol &amp; Geophys, Kharagpur 721302, India; [Bhunia, Gouri Sankar] Seacom Skill Univ, Dept Geog, Bolpur, India</t>
  </si>
  <si>
    <t>Vidyasagar University; University of Technology Sydney; Indian Institute of Technology System (IIT System); Indian Institute of Technology (IIT) - Kharagpur; Indian Institute of Technology (IIT) - Madras</t>
  </si>
  <si>
    <t>Shit, PK (corresponding author), Vidyasagar Univ, Raja NL Khan Womens Coll Autonomous, Res Ctr Nat &amp; Appl Sci, Midnapore 721102, W Bengal, India.;Shit, PK (corresponding author), Raja NL Khan Womens Coll Autonomous, PG Dept Geog, Midnapore 721102, W Bengal, India.</t>
  </si>
  <si>
    <t>1873-7617</t>
  </si>
  <si>
    <t>1873-7854</t>
  </si>
  <si>
    <t>10.1007/s11842-023-09542-2</t>
  </si>
  <si>
    <t>Forestry</t>
  </si>
  <si>
    <t>Venkatachalam, K.; Al-onazi, Badriyya B.; Simic, Vladimir; Tirkolaee, Erfan Babaee; Jana, Chiranjibe</t>
  </si>
  <si>
    <t>DeepFND: an ensemble-based deep learning approach for the optimization and improvement of fake news detection in digital platform</t>
  </si>
  <si>
    <t>PEERJ COMPUTER SCIENCE</t>
  </si>
  <si>
    <t>[Venkatachalam, K.] Univ Hradec Kralove, Dept Appl Cybernet, Hradec Kralove, Czech Republic; [Al-onazi, Badriyya B.] Princess Nourah Bint Abdulrahman Univ, Dept Language Preparat, Riyadh, Saudi Arabia; [Simic, Vladimir] Univ Belgrade, Fac Transport &amp; Traff Engn, Belgrade, Serbia; [Simic, Vladimir] Yuan Ze Univ, Dept Ind Engn &amp; Management, Taoyuan City, Taiwan; [Tirkolaee, Erfan Babaee] Istinye Univ, Dept Ind Engn, Istanbul, Turkiye; [Tirkolaee, Erfan Babaee] Middle East Univ, MEU Res Unit, Amman, Jordan; [Jana, Chiranjibe] Vidyasagar Univ, Dept Appl Math Oceanol &amp; Comp Programming, Midnapore, India</t>
  </si>
  <si>
    <t>University of Hradec Kralove; Princess Nourah bint Abdulrahman University; University of Belgrade; Yuan Ze University; Istinye University; Middle East University; Vidyasagar University</t>
  </si>
  <si>
    <t>Venkatachalam, K (corresponding author), Univ Hradec Kralove, Dept Appl Cybernet, Hradec Kralove, Czech Republic.</t>
  </si>
  <si>
    <t>PEERJ INC</t>
  </si>
  <si>
    <t>341-345 OLD ST, THIRD FLR, LONDON, EC1V 9LL, ENGLAND</t>
  </si>
  <si>
    <t>2376-5992</t>
  </si>
  <si>
    <t>10.7717/peerj-cs.1666</t>
  </si>
  <si>
    <t>Computer Science, Artificial Intelligence; Computer Science, Information Systems; Computer Science, Theory &amp; Methods</t>
  </si>
  <si>
    <t>Siddiqui, Shahida Anusha; Alvi, Tayyaba; Biswas, Abhishek; Shityakov, Sergey; Gusinskaia, Tatiana; Lavrentev, Filipp; Dutta, Kunal; Khan, Muhammad Kashif Iqbal; Stephen, Jaspin; Radhakrishnan, Mahendran</t>
  </si>
  <si>
    <t>Food gels: principles, interaction mechanisms and its microstructure</t>
  </si>
  <si>
    <t>CRITICAL REVIEWS IN FOOD SCIENCE AND NUTRITION</t>
  </si>
  <si>
    <t>[Siddiqui, Shahida Anusha] Tech Univ Munich, Campus Straubing Biotechnol &amp; Sustainabil, Straubing, Germany; [Siddiqui, Shahida Anusha] German Inst Food Technol DIL eV, Quakenbruck, Germany; [Alvi, Tayyaba; Khan, Muhammad Kashif Iqbal] Univ Agr Faisalabad, Natl Inst Food Sci &amp; Technol, Faisalabad, Pakistan; [Biswas, Abhishek] Indian Inst Technol, Kharagpur, W Bengal, India; [Shityakov, Sergey; Gusinskaia, Tatiana; Lavrentev, Filipp] ITMO Univ, Infochem Sci Ctr, Lab Chemoinformat, St Petersburg, Russia; [Dutta, Kunal] Vidyasagar Univ, Dept Human Physiol, Midnapore, W Bengal, India; [Stephen, Jaspin; Radhakrishnan, Mahendran] NIFTEM Thanjavur, Ctr Excellence Nonthermal Proc, Thanjavur, Tamil Nadu, India</t>
  </si>
  <si>
    <t>Technical University of Munich; University of Agriculture Faisalabad; Indian Institute of Technology System (IIT System); Indian Institute of Technology (IIT) - Kharagpur; ITMO University; Vidyasagar University</t>
  </si>
  <si>
    <t>Siddiqui, SA (corresponding author), Tech Univ Munich, Campus Straubing Biotechnol &amp; Sustainabil, Straubing, Germany.;Siddiqui, SA (corresponding author), German Inst Food Technol DIL eV, Quakenbruck, Germany.;Radhakrishnan, M (corresponding author), NIFTEM Thanjavur, Ctr Excellence Nonthermal Proc, Thanjavur, Tamil Nadu, India.</t>
  </si>
  <si>
    <t>1040-8398</t>
  </si>
  <si>
    <t>1549-7852</t>
  </si>
  <si>
    <t>10.1080/10408398.2022.2103087</t>
  </si>
  <si>
    <t>Food Science &amp; Technology; Nutrition &amp; Dietetics</t>
  </si>
  <si>
    <t>Das, Narasingha; Hossain, Md. Emran; Bera, Pinki; Gangopadhyay, Partha; Cifuentes-Faura, Javier; Aneja, Ranjan; Kamal, Mustafa</t>
  </si>
  <si>
    <t>Decarbonization through sustainable energy technologies: Asymmetric evidence from 20 most innovative nations across the globe</t>
  </si>
  <si>
    <t>ENERGY &amp; ENVIRONMENT</t>
  </si>
  <si>
    <t>[Das, Narasingha] Economists Peace &amp; Secur Australia Chapter, Sydney, Australia; [Hossain, Md. Emran] Bangladesh Agr Univ, Dept Agr Finance &amp; Banking, Mymensingh, Bangladesh; [Bera, Pinki] Vidyasagar Univ, Dept Econ, Midnapore, W Bengal, India; [Gangopadhyay, Partha] Western Sydney Univ, Sch Business, Sydney, Australia; [Cifuentes-Faura, Javier] Univ Murcia, Fac Econ &amp; Business, Murcia, Spain; [Aneja, Ranjan] Cent Univ Haryana, Dept Econ, Jaat, Haryana, India; [Kamal, Mustafa] Saudi Elect Univ, Coll Sci &amp; Theoret Studies, Dept Basic Sci, Dammam, Saudi Arabia; [Hossain, Md. Emran] Bangladesh Agr Univ, Dept Agr Finance &amp; Banking, Mymensingh 2202, Bangladesh</t>
  </si>
  <si>
    <t>Bangladesh Agricultural University (BAU); Vidyasagar University; Western Sydney University; University of Murcia; Central University of Haryana; Saudi Electronic University; Bangladesh Agricultural University (BAU)</t>
  </si>
  <si>
    <t>0958-305X</t>
  </si>
  <si>
    <t>2048-4070</t>
  </si>
  <si>
    <t>10.1177/0958305X231183921</t>
  </si>
  <si>
    <t>Environmental Studies</t>
  </si>
  <si>
    <t>Alsattar, Hassan A.; Qahtan, Sarah; Mourad, Nahia; Zaidan, A. A.; Deveci, Muhammet; Jana, Chiranjibe; Ding, Weiping</t>
  </si>
  <si>
    <t>Three-way decision-based conditional probabilities by opinion scores and Bayesian rules in circular-Pythagorean fuzzy sets for developing sustainable smart living framework</t>
  </si>
  <si>
    <t>INFORMATION SCIENCES</t>
  </si>
  <si>
    <t>[Alsattar, Hassan A.] Univ Mashreq, Coll Adm Sci, Dept Business Adm, Baghdad 10021, Iraq; [Alsattar, Hassan A.] Middle East Univ, MEU Res Unit, Amman, Jordan; [Qahtan, Sarah] Middle Tech Univ, Coll Hlth &amp; Med Tech, Dept Comp Ctr, Baghdad, Iraq; [Mourad, Nahia] British Univ Dubai, Fac Engn &amp; IT, Dubai, U Arab Emirates; [Zaidan, A. A.] SP Jain Sch Global Management, Lidcombe Sydney, NSW 2141, Australia; [Deveci, Muhammet] Natl Def Univ, Turkish Naval Acad, Dept Ind Engn, TR-34940 Istanbul, Turkiye; [Deveci, Muhammet] Imperial Coll London, Royal Sch Mines, London SW72AZ, England; [Deveci, Muhammet] Lebanese Amer Univ, Dept Elect &amp; Comp Engn, Byblos, Lebanon; [Jana, Chiranjibe] Vidyasagar Univ, Dept Appl Math Oceanol &amp; Comp Programming, Oceanol &amp; Comp Programming, Midnapore 721102, India; [Ding, Weiping] Nantong Univ, Sch Informat Sci &amp; Technol, Nantong 226019, Peoples R China</t>
  </si>
  <si>
    <t>Middle East University; Middle Technical University; Imperial College London; Lebanese American University; Vidyasagar University; Nantong University</t>
  </si>
  <si>
    <t>Deveci, M (corresponding author), Natl Def Univ, Turkish Naval Acad, Dept Ind Engn, TR-34940 Istanbul, Turkiye.;Ding, WP (corresponding author), Nantong Univ, Sch Informat Sci &amp; Technol, Nantong 226019, Peoples R China.</t>
  </si>
  <si>
    <t>ELSEVIER SCIENCE INC</t>
  </si>
  <si>
    <t>STE 800, 230 PARK AVE, NEW YORK, NY 10169 USA</t>
  </si>
  <si>
    <t>0020-0255</t>
  </si>
  <si>
    <t>1872-6291</t>
  </si>
  <si>
    <t>10.1016/j.ins.2023.119681</t>
  </si>
  <si>
    <t>Computer Science, Information Systems</t>
  </si>
  <si>
    <t>Nandi, Utpal; Roy, Swalpa Kumar; Hong, Danfeng; Wu, Xin; Chanussot, Jocelyn</t>
  </si>
  <si>
    <t>TAttMSRecNet:Triplet-attention and multiscale reconstruction network for band selection in hyperspectral images</t>
  </si>
  <si>
    <t>[Nandi, Utpal] Vidyasagar Univ, Dept Comp Sci, Paschim Medinipur 721102, West Bengal, India; [Roy, Swalpa Kumar] Jalpaiguri Govt Engn Coll, Dept Comp Sci &amp; Engn, Jalpaiguri, West Bengal, India; [Hong, Danfeng] Chinese Acad Sci, Key Lab Computat Opt Imaging Technol, Aerosp Informat Res Inst, Beijing 100094, Peoples R China; [Wu, Xin] Beijing Univ Posts &amp; Telecommun, Sch Comp Sci, Natl Pilot Software Engn Sch, Beijing 100876, Peoples R China; [Chanussot, Jocelyn] Univ Grenoble Alpes, INRIA, CNRS, Grenoble INP,LJK, F-38000 Grenoble, France</t>
  </si>
  <si>
    <t>Vidyasagar University; Jalpaiguri Government Engineering College; Chinese Academy of Sciences; Aerospace Information Research Institute, CAS; Beijing University of Posts &amp; Telecommunications; Communaute Universite Grenoble Alpes; Universite Grenoble Alpes (UGA); Institut National Polytechnique de Grenoble; Inria; Centre National de la Recherche Scientifique (CNRS)</t>
  </si>
  <si>
    <t>10.1016/j.eswa.2022.118797</t>
  </si>
  <si>
    <t>Si, Tapas; Bhattacharya, Debolina; Nayak, Somen; Miranda, Pericles B. C.; Nandi, Utpal; Mallik, Saurav; Maulik, Ujjwal; Qin, Hong</t>
  </si>
  <si>
    <t>PCOBL: A Novel Opposition-Based Learning Strategy to Improve Metaheuristics Exploration and Exploitation for Solving Global Optimization Problems</t>
  </si>
  <si>
    <t>[Si, Tapas] Univ Engn &amp; Management, Dept Comp Sci &amp; Engn, Jaipur 303807, Rajasthan, India; [Bhattacharya, Debolina] Sarala Birla Univ, Dept Comp Sci &amp; Engn, Ranchi 835103, Jharkhand, India; [Nayak, Somen] Univ Engn &amp; Management, Dept Comp Applicat, Jaipur 303807, Rajasthan, India; [Miranda, Pericles B. C.] Univ Fed Rural Pernambuco UFRPE, Dept Comp DC, BR-52171900 Recife, Brazil; [Nandi, Utpal] Vidyasagar Univ, Dept Comp Sci, Paschim Medinipur 721102, W Bengal, India; [Mallik, Saurav] Harvard TH Chan Sch Publ Hlth, Dept Environm Hlth, Boston, MA 02115 USA; [Maulik, Ujjwal] Jadavpur Univ, Dept Comp Sci &amp; Engn, Kolkata 700032, India; [Qin, Hong] Univ Tennessee, Dept Comp Sci &amp; Engn, Chattanooga, TN 37403 USA</t>
  </si>
  <si>
    <t>Universidade Federal Rural de Pernambuco (UFRPE); Vidyasagar University; Harvard University; Harvard T.H. Chan School of Public Health; Jadavpur University; University of Tennessee System; University of Tennessee at Chattanooga</t>
  </si>
  <si>
    <t>Mallik, S (corresponding author), Harvard TH Chan Sch Publ Hlth, Dept Environm Hlth, Boston, MA 02115 USA.;Qin, H (corresponding author), Univ Tennessee, Dept Comp Sci &amp; Engn, Chattanooga, TN 37403 USA.</t>
  </si>
  <si>
    <t>10.1109/ACCESS.2023.3273298</t>
  </si>
  <si>
    <t>Jana, Chiranjibe; Dobrodolac, Momcilo; Simic, Vladimir; Pal, Madhumangal; Sarkar, Biswajit; Stevie, Zeljko</t>
  </si>
  <si>
    <t>Evaluation of sustainable strategies for urban parcel delivery: Linguistic q-rung orthopair fuzzy Choquet integral approach</t>
  </si>
  <si>
    <t>[Jana, Chiranjibe; Pal, Madhumangal] Vidyasagar Univ, Dept Appl Math Oceanol &amp; Comp Programming, Midnapore 721102, India; [Dobrodolac, Momcilo; Simic, Vladimir] Univ Belgrade, Fac Transport &amp; Traff Engn, Vojvode Stepe 305, Belgrade 11010, Serbia; [Simic, Vladimir] Yuan Ze Univ, Coll Engn, Dept Ind Engn &amp; Management, Yuandong Rd, Taoyuan City 320315, Taiwan; [Sarkar, Biswajit] Yonsei Univ, Dept Ind Engn, 50 Yonsei Ro, Seoul 03722, South Korea; [Sarkar, Biswajit] Saveetha Univ, Saveetha Inst Med &amp; Tech Sci, Saveetha Med Coll, Ctr Global Hlth Res, Chennai 600077, Tamil Nadu, India; [Stevie, Zeljko] Univ East Sarajevo, Fac Transport &amp; Engn, Nemanjina 52-3, Doboj 74000, Bosnia &amp; Herceg</t>
  </si>
  <si>
    <t>Vidyasagar University; University of Belgrade; Yuan Ze University; Yonsei University; Saveetha Institute of Medical &amp; Technical Science; Saveetha Medical College &amp; Hospital; University of East Sarajevo</t>
  </si>
  <si>
    <t>10.1016/j.engappai.2023.106811</t>
  </si>
  <si>
    <t>Rej, Soumen; Bandyopadhyay, Arunava; Das, Narasingha; Hossain, Md Emran; Islam, Md Sayemul; Bera, Pinki; Yeediballi, Thorani</t>
  </si>
  <si>
    <t>The asymmetric influence of environmental-related technological innovation on climate change mitigation: what role do FDI and renewable energy play?</t>
  </si>
  <si>
    <t>[Rej, Soumen; Bandyopadhyay, Arunava] Indian Inst Technol Kharagpur, Vinod Gupta Sch Management, Kharagpur, W Bengal, India; [Rej, Soumen] Univ Petr &amp; Energy Studies, Sch Business, Dehra Dun, Uttarakhand, India; [Bandyopadhyay, Arunava] OP Jindal Global Univ, Jindal Global Business Sch, Sonipat, Haryana, India; [Das, Narasingha] Peace &amp; Secur Australia Chapter, Sydney, NSW, Australia; [Hossain, Md Emran] Bangladesh Agr Univ, Dept Agr Finance &amp; Banking, Mymensingh 2202, Bangladesh; [Islam, Md Sayemul] Bangladesh Agr Univ, Dept Agr Econ, Mymensingh 2202, Bangladesh; [Bera, Pinki] Vidyasagar Univ, Dept Econ, Midnapore, India; [Yeediballi, Thorani] GITAM, GITAM Sch Business, Visakhapatnam, Andhra Pradesh, India</t>
  </si>
  <si>
    <t>Indian Institute of Technology System (IIT System); Indian Institute of Technology (IIT) - Kharagpur; University of Petroleum &amp; Energy Studies (UPES); O.P. Jindal Global University; Bangladesh Agricultural University (BAU); Bangladesh Agricultural University (BAU); Vidyasagar University; Gandhi Institute of Technology &amp; Management (GITAM)</t>
  </si>
  <si>
    <t>10.1007/s11356-022-23182-7</t>
  </si>
  <si>
    <t>Adhikari, Aniruddha; Bhutani, Vinod K.; Mondal, Susmita; Das, Monojit; Darbar, Soumendra; Ghosh, Ria; Polley, Nabarun; Das, Anjan Kumar; Bhattacharya, Siddhartha Sankar; Pal, Debasish; Mallick, Asim Kumar; Pal, Samir Kumar</t>
  </si>
  <si>
    <t>Chemoprevention of bilirubin encephalopathy with a nanoceutical agent</t>
  </si>
  <si>
    <t>PEDIATRIC RESEARCH</t>
  </si>
  <si>
    <t>[Adhikari, Aniruddha; Mondal, Susmita; Pal, Samir Kumar] SN Bose Natl Ctr Basic Sci, Dept Chem Biol &amp; Macromol Sci, Block JD,Sect 3, Kolkata 700106, India; [Bhutani, Vinod K.] Stanford Univ, Lucile Packard Childrens Hosp, Dept Neonatal &amp; Dev Med, 750 Welch Rd, Palo Alto, CA 94304 USA; [Das, Monojit; Bhattacharya, Siddhartha Sankar; Pal, Debasish; Pal, Samir Kumar] Univ Calcutta, Uluberia Coll, Dept Zool, Uluberia 711315, Howrah, India; [Das, Monojit] Vidyasagar Univ, Dept Zool, Rangamati 721102, Midnapore, India; [Darbar, Soumendra] Deys Med Stores Mfg Pvt Ltd, Res &amp; Dev Div, 62 Bondel Rd, Kolkata 700019, India; [Ghosh, Ria; Pal, Samir Kumar] SN Bose Natl Ctr Basic Sci, Tech Res Ctr, Block JD,Sect 3, Kolkata 700106, India; [Polley, Nabarun] Univ Potsdam, Phys Chem innoFSPEC, Muhlenberg 3, D-14476 Potsdam, Germany; [Das, Anjan Kumar] Coochbehar Govt Med Coll &amp; Hosp, Dept Pathol, Silver Jubilee Rd, Cooch Behar 736101, India; [Mallick, Asim Kumar] Nil Ratan Sirkar Med Coll &amp; Hosp, Dept Pediat Med, 138 AJC Bose Rd, Kolkata 700014, India</t>
  </si>
  <si>
    <t>Department of Science &amp; Technology (India); SN Bose National Centre for Basic Science (SNBNCBS); Lucile Packard Children's Hospital (LPCH); Stanford University; University of Calcutta; Vidyasagar University; Department of Science &amp; Technology (India); SN Bose National Centre for Basic Science (SNBNCBS); University of Potsdam</t>
  </si>
  <si>
    <t>Pal, SK (corresponding author), SN Bose Natl Ctr Basic Sci, Dept Chem Biol &amp; Macromol Sci, Block JD,Sect 3, Kolkata 700106, India.;Pal, SK (corresponding author), Univ Calcutta, Uluberia Coll, Dept Zool, Uluberia 711315, Howrah, India.;Pal, SK (corresponding author), SN Bose Natl Ctr Basic Sci, Tech Res Ctr, Block JD,Sect 3, Kolkata 700106, India.</t>
  </si>
  <si>
    <t>0031-3998</t>
  </si>
  <si>
    <t>1530-0447</t>
  </si>
  <si>
    <t>10.1038/s41390-022-02179-5</t>
  </si>
  <si>
    <t>Pediatrics</t>
  </si>
  <si>
    <t>Setiawati, Martiwi Diah; Chatterjee, Uday; Djamil, Yudha Setiawan; Alifatri, La Ode; Nandika, Muhammad Rizki; Rachman, Herlambang Aulia; Supriyadi, Indarto Happy; Hanifa, Nuraini Rahma; Muslim, Aidy M.; Eguchi, Tsuyoshi; Prayudha, Bayu; Oktaviani, Aulia; Adi, Novi Susetyo; Renyaan, Jeverson; Sulha, Siti; Wouthuyzen, Sam; Pal, Subodh Chandra; Islam, Abu Reza Md. Towfiqul; Alam, Edris; Islam, Md Kamrul</t>
  </si>
  <si>
    <t>Seribu islands in the megacities of Jakarta on the frontlines of the climate crisis</t>
  </si>
  <si>
    <t>FRONTIERS IN ENVIRONMENTAL SCIENCE</t>
  </si>
  <si>
    <t>[Setiawati, Martiwi Diah; Alifatri, La Ode; Nandika, Muhammad Rizki; Supriyadi, Indarto Happy; Prayudha, Bayu; Renyaan, Jeverson; Sulha, Siti; Wouthuyzen, Sam] Natl Res &amp; Innovat Agcy BRIN, Res Ctr Oceanog, Jakarta, Indonesia; [Chatterjee, Uday] Vidyasagar Univ, Bhatter Coll, Dept Geog, Dantan, West Bengal, India; [Djamil, Yudha Setiawan] Natl Res &amp; Innovat Agcy BRIN, Res Ctr Climate &amp; Atmosphere, Bandung, Indonesia; [Rachman, Herlambang Aulia] Univ Trunojoyo Madura, Dept Marine Sci, Bangkalan, Indonesia; [Hanifa, Nuraini Rahma; Oktaviani, Aulia] Natl Res &amp; Innovat Agcy BRIN, Res Ctr Geol Disaster, Bandung, Indonesia; [Muslim, Aidy M.] Univ Malaysia Terengganu UMT, Inst Oceanog &amp; Environm INOS, Kuala Terengganu, Malaysia; [Eguchi, Tsuyoshi] Yamaguchi Univ, Ctr Res &amp; Applicat Satellite Remote Sensing YUCARS, Ube, Japan; [Adi, Novi Susetyo] Minist Marine Affairs &amp; Fisheries MMAF, Directorate Small Isl &amp; Coastal Area Utilizat, Jakarta, Indonesia; [Sulha, Siti] Natl Res &amp; Innovat Agcy BRIN, Bur Publ Commun Gen Affairs &amp; Secretariat, Jakarta, Indonesia; [Pal, Subodh Chandra] Univ Burdwan, Dept Geog, Purba Bardhaman, India; [Islam, Abu Reza Md. Towfiqul] Begum Rokeya Univ, Dept Disaster Management, Rangpur, Bangladesh; [Islam, Abu Reza Md. Towfiqul] Daffodil Int Univ, Dept Dev Studies, Dhaka, Bangladesh; [Alam, Edris] Rabdan Acad, Fac Resilience, Abu Dhabi, U Arab Emirates; [Alam, Edris] Univ Chittagong, Dept Geog &amp; Environm Studies, Chittagong, Bangladesh; [Islam, Md Kamrul] King Faisal Univ, Coll Engn, Dept Civil &amp; Environm Engn, Al Hasa, Saudi Arabia</t>
  </si>
  <si>
    <t>National Research &amp; Innovation Agency of Indonesia (BRIN); Vidyasagar University; National Research &amp; Innovation Agency of Indonesia (BRIN); Universitas Trunojoyo Madura; National Research &amp; Innovation Agency of Indonesia (BRIN); Universiti Malaysia Terengganu; Yamaguchi University; National Research &amp; Innovation Agency of Indonesia (BRIN); University of Burdwan; Daffodil International University; University of Chittagong; King Faisal University</t>
  </si>
  <si>
    <t>Chatterjee, U (corresponding author), Vidyasagar Univ, Bhatter Coll, Dept Geog, Dantan, West Bengal, India.;Pal, SC (corresponding author), Univ Burdwan, Dept Geog, Purba Bardhaman, India.;Islam, AMT (corresponding author), Begum Rokeya Univ, Dept Disaster Management, Rangpur, Bangladesh.;Islam, AMT (corresponding author), Daffodil Int Univ, Dept Dev Studies, Dhaka, Bangladesh.</t>
  </si>
  <si>
    <t>2296-665X</t>
  </si>
  <si>
    <t>10.3389/fenvs.2023.1280268</t>
  </si>
  <si>
    <t>Ahmadianfar, Iman; Halder, Bijay; Heddam, Salim; Goliatt, Leonardo; Tan, Mou Leong; Sa'adi, Zulfaqar; Al-Khafaji, Zainab; Homod, Raad Z.; Rashid, Tarik A.; Yaseen, Zaher Mundher</t>
  </si>
  <si>
    <t>An Enhanced Multioperator Runge-Kutta Algorithm for Optimizing Complex Water Engineering Problems</t>
  </si>
  <si>
    <t>SUSTAINABILITY</t>
  </si>
  <si>
    <t>[Ahmadianfar, Iman] Behbahan Khatam Alanbia Univ Technol, Dept Civil Engn, Behbahan 6361663973, Iran; [Halder, Bijay] Vidyasagar Univ, Dept Remote Sensing &amp; GIS, Midnapore 721102, India; [Heddam, Salim] Hydraul Div Univ, Fac Sci, Agron Dept, 20 Aout 1955,Route El Hadaik,BP 26, Skikda 21024, Algeria; [Goliatt, Leonardo] Univ Fed Juiz de Fora, Computat Modeling Program, BR-36036900 Juiz De Fora, MG, Brazil; [Tan, Mou Leong] Univ Sains Malaysia, Sch Humanities, GeoInformat Unit, Geog Sect, George Town 11800, Minden, Malaysia; [Sa'adi, Zulfaqar] Univ Teknol Malaysia UTM, Fac Engn, Ctr Environm Sustainabil &amp; Water Secur IPASA, Sch Civil Engn, Sekudai 81310, Johor, Malaysia; [Al-Khafaji, Zainab] AL Mustaqbal Univ Coll, Dept Bldg &amp; Construct Technol Engn, Hillah 51001, Iraq; [Homod, Raad Z.] Basrah Univ Oil &amp; Gas, Dept Oil &amp; Gas Engn, Basrah 61004, Iraq; [Rashid, Tarik A.] Univ Kurdistan Helwer, Dept Comp Sci &amp; Engn, Erbil 44001, Iraq; [Yaseen, Zaher Mundher] King Fahd Univ Petr &amp; Minerals, Civil &amp; Environm Engn Dept, Dhahran 31261, Saudi Arabia</t>
  </si>
  <si>
    <t>Vidyasagar University; Universidade Federal de Juiz de Fora; Universiti Sains Malaysia; Universiti Teknologi Malaysia; Al-Mustaqbal University College; Basrah University for Oil &amp; Gas; King Fahd University of Petroleum &amp; Minerals</t>
  </si>
  <si>
    <t>Ahmadianfar, I (corresponding author), Behbahan Khatam Alanbia Univ Technol, Dept Civil Engn, Behbahan 6361663973, Iran.;Yaseen, ZM (corresponding author), King Fahd Univ Petr &amp; Minerals, Civil &amp; Environm Engn Dept, Dhahran 31261, Saudi Arabia.</t>
  </si>
  <si>
    <t>2071-1050</t>
  </si>
  <si>
    <t>10.3390/su15031825</t>
  </si>
  <si>
    <t>Green &amp; Sustainable Science &amp; Technology; Environmental Sciences; Environmental Studies</t>
  </si>
  <si>
    <t>Das, Narasingha; Murshed, Muntasir; Rej, Soumen; Bandyopadhyay, Arunava; Hossain, Md Emran; Mahmood, Haider; Dagar, Vishal; Bera, Pinki</t>
  </si>
  <si>
    <t>Can clean energy adoption and international trade contribute to the achievement of India's 2070 carbon neutrality agenda? Evidence using quantile ARDL measures</t>
  </si>
  <si>
    <t>INTERNATIONAL JOURNAL OF SUSTAINABLE DEVELOPMENT AND WORLD ECOLOGY</t>
  </si>
  <si>
    <t>[Das, Narasingha] Economists Peace &amp; Secur Australia Chapter, Res Associate, Sydney, NSW, Australia; [Murshed, Muntasir] North South Univ, Sch Business &amp; Econ, Dhaka, Bangladesh; [Murshed, Muntasir] Daffodil Int Univ, Dept Journalism Media &amp; Commun, Dhaka, Bangladesh; [Rej, Soumen] Univ Petr &amp; Energy Studies, Sch Business, Dehra Dun, Uttarakhand, India; [Rej, Soumen; Bandyopadhyay, Arunava] Indian Inst Technol Kharagpur, Vinod Gupta Sch Management, Kharagpur, W Bengal, India; [Hossain, Md Emran] Bangladesh Agr Univ, Dept Agr Finance &amp; Banking, Mymensingh, Bangladesh; [Mahmood, Haider] Prince Sattam Bin Abdulaziz Univ, Coll Business Adm, Dept Finance, Alkharj, Saudi Arabia; [Dagar, Vishal] Great Lakes Inst Management, Dept Econ &amp; Publ Policy, Gurgaon, Haryana, India; [Bera, Pinki] Vidyasagar Univ, Dept Econ, Midnapore, India; [Bandyopadhyay, Arunava] OP Jindal Global Business Univ, Jindal Global Business Sch, Sonipat, Haryana, India</t>
  </si>
  <si>
    <t>North South University (NSU); Daffodil International University; University of Petroleum &amp; Energy Studies (UPES); Indian Institute of Technology System (IIT System); Indian Institute of Technology (IIT) - Kharagpur; Bangladesh Agricultural University (BAU); Prince Sattam Bin Abdulaziz University; Vidyasagar University; O.P. Jindal Global University</t>
  </si>
  <si>
    <t>Murshed, M (corresponding author), Daffodil Int Univ, Dept Journalism Media &amp; Commun, Dhaka, Bangladesh.;Hossain, ME (corresponding author), Bangladesh Agr Univ, Dept Agr Finance &amp; Banking, Mymensingh, Bangladesh.</t>
  </si>
  <si>
    <t>1350-4509</t>
  </si>
  <si>
    <t>1745-2627</t>
  </si>
  <si>
    <t>10.1080/13504509.2022.2139780</t>
  </si>
  <si>
    <t>Green &amp; Sustainable Science &amp; Technology; Ecology</t>
  </si>
  <si>
    <t>Pradhan, Sayantan; Hore, Samrat; Roy, Stabak; Manna, Simi; Dam, Paulami; Mondal, Rittick; Ghati, Amit; Biswas, Trishanjan; Shaw, Subhajit; Sharma, Supriya; Singh, Waikhom Somraj; Maji, Suman Kumar; Roy, Sankarsan; Basu, Aparajita; Pandey, Kailash C.; Samanta, Soumadri; Vashisht, Kapil; Dolai, Tuphan Kanti; Kundu, Pratip Kumar; Mitra, Saptarshi; Biswas, Debasish; Sadat, Abdul; Shokriyan, Masuma; Maity, Amit Bikram; Mandal, Amit Kumar; Ince, Ikbal Agah</t>
  </si>
  <si>
    <t>Geo-environmental factors and the effectiveness of mulberry leaf extract in managing malaria</t>
  </si>
  <si>
    <t>[Pradhan, Sayantan; Dam, Paulami; Mondal, Rittick; Biswas, Trishanjan; Shaw, Subhajit; Sadat, Abdul; Maity, Amit Bikram] Raiganj Univ, Dept Sericulture, North Dinajpur 733134, W Bengal, India; [Pradhan, Sayantan; Dolai, Tuphan Kanti] Nil Ratan Sircar Med Coll &amp; Hosp, Hematol Dept, Kolkata 700014, India; [Hore, Samrat] Tripura Univ, Dept Stat, Agartala 799022, Tripura, India; [Manna, Simi] Tripura Univ, Dept Geog &amp; Disaster Management, Agartala 799022, Tripura, India; [Manna, Simi] Vidyasagar Univ, Dept Biomed Lab Sci &amp; Management, Midnapore 721102, W Bengal, India; [Ghati, Amit] Barrackpore Rastraguru Surendranath Coll, Dept Microbiol, Barakpur 700120, W Bengal, India; [Sharma, Supriya; Pandey, Kailash C.; Vashisht, Kapil] ICMR Natl Inst Malaria Res, Sect 8, New Delhi 110077, India; [Singh, Waikhom Somraj] Tripura Univ, Dept Pharm, Agartala 799022, Tripura, India; [Maji, Suman Kumar] Deben Mahata Govt Med Coll &amp; Hosp, Dist Publ Hlth Ctr, Purulia 723101, W Bengal, India; [Roy, Sankarsan] Off Chief Med Officer Hlth, PH &amp; CD Branch, Purulia 723101, W Bengal, India; [Basu, Aparajita] Univ Calcutta, Dept Microbiol, Kolkata 700019, W Bengal, India; [Samanta, Soumadri] Inst Nano Sci &amp; Technol INST, Energy &amp; Environm Unit, Adv Funct Nanomat, Phase X, Mohali 160062, Punjab, India; [Kundu, Pratip Kumar] Santiniketan Med Coll, Dept Microbiol, Birbhum 731204, W Bengal, India; [Biswas, Debasish] Raiganj Univ, Dept Econ, North Dinajpur 733134, W Bengal, India; [Shokriyan, Masuma; Ince, Ikbal Agah] Acibadem Mehmet Ali Aydinlar Univ, Sch Med, Dept Med Microbiol, TR-34752 Istanbul, Turkiye; [Maity, Amit Bikram] Inst Post Grad Med Educ &amp; Res, SSKM Hosp, Dept Otorhinolaryngol, Kolkata 700020, W Bengal, India; [Mandal, Amit Kumar] Raiganj Univ, Ctr Nanotechnol Sci, North Dinajpur 733134, W Bengal, India</t>
  </si>
  <si>
    <t>Tripura University; Tripura University; Vidyasagar University; Indian Council of Medical Research (ICMR); ICMR - National Institute of Malaria Research (NIMR); Tripura University; University of Calcutta; Department of Science &amp; Technology (India); Institute of Nano Science &amp; Technology (INST); Acibadem University; Institute of Post Graduate Medical Education &amp; Research (IPGMER), Kolkata</t>
  </si>
  <si>
    <t>Maity, AB (corresponding author), Raiganj Univ, Dept Sericulture, North Dinajpur 733134, W Bengal, India.;Ince, IA (corresponding author), Acibadem Mehmet Ali Aydinlar Univ, Sch Med, Dept Med Microbiol, TR-34752 Istanbul, Turkiye.;Maity, AB (corresponding author), Inst Post Grad Med Educ &amp; Res, SSKM Hosp, Dept Otorhinolaryngol, Kolkata 700020, W Bengal, India.;Mandal, AK (corresponding author), Raiganj Univ, Ctr Nanotechnol Sci, North Dinajpur 733134, W Bengal, India.</t>
  </si>
  <si>
    <t>10.1038/s41598-023-41668-3</t>
  </si>
  <si>
    <t>Green Submitted, gold, Green Published</t>
  </si>
  <si>
    <t>Abba, S. I.; Kilinc, Huseyin Cagan; Leong, Mou; Demir, Vahdettin; Ahmadianfar, Iman; Halder, Bijay; Heddam, Salim; Jawad, Ali H.; Al-Areeq, Ahmed M.; Yaseen, Zaher Mundher</t>
  </si>
  <si>
    <t>Bio-communal wastewater treatment plant real-time modeling using an intelligent meta-heuristic approach: A sustainable and green ecosystem</t>
  </si>
  <si>
    <t>JOURNAL OF WATER PROCESS ENGINEERING</t>
  </si>
  <si>
    <t>[Abba, S. I.; Al-Areeq, Ahmed M.; Yaseen, Zaher Mundher] King Fahd Univ Petr &amp; Minerals KFUPM, Interdisciplinary Res Ctr Membranes &amp; Water Secur, Dhahran, Saudi Arabia; [Kilinc, Huseyin Cagan] Istanbul Aydin Univ, Dept Civil Engn, Istanbul, Turkiye; [Leong, Mou] Univ Sains Malaysia, Sch Humanities, GeoInformat Unit, Geog Sect, Gelugor 11800, Penang, Malaysia; [Leong, Mou] Nanjing Normal Univ, Sch Geog Sci, Nanjing 210023, Peoples R China; [Demir, Vahdettin] KTO Karatay Univ, Dept Civil Engn, TR-42020 Konya, Turkiye; [Ahmadianfar, Iman] Behbahan Khatam Alanbia Univ Technol, Dept Civil Engn, Behbahan, Iran; [Halder, Bijay] Vidyasagar Univ, Dept Remote Sensing, GIS, Midnapore 721102, India; [Heddam, Salim] Univ 20 Aout 1955 Skikda, Fac Sci, Agron Dept, Route El Hadaik,BP 26, Skikda, Algeria; [Jawad, Ali H.] Univ Teknol MARA, Fac Appl Sci, Shah Alam 40450, Selangor, Malaysia; [Yaseen, Zaher Mundher] King Fahd Univ Petr &amp; Minerals, Civil &amp; Environm Engn Dept, Dhahran 31261, Saudi Arabia</t>
  </si>
  <si>
    <t>King Fahd University of Petroleum &amp; Minerals; Istanbul Aydin University; Universiti Sains Malaysia; Nanjing Normal University; KTO Karatay University; Vidyasagar University; Universite de Skikda; Universiti Teknologi MARA; King Fahd University of Petroleum &amp; Minerals</t>
  </si>
  <si>
    <t>Abba, SI; Yaseen, ZM (corresponding author), King Fahd Univ Petr &amp; Minerals KFUPM, Interdisciplinary Res Ctr Membranes &amp; Water Secur, Dhahran, Saudi Arabia.;Yaseen, ZM (corresponding author), King Fahd Univ Petr &amp; Minerals, Civil &amp; Environm Engn Dept, Dhahran 31261, Saudi Arabia.</t>
  </si>
  <si>
    <t>2214-7144</t>
  </si>
  <si>
    <t>10.1016/j.jwpe.2023.103731</t>
  </si>
  <si>
    <t>Engineering, Environmental; Engineering, Chemical; Water Resources</t>
  </si>
  <si>
    <t>Engineering; Water Resources</t>
  </si>
  <si>
    <t>Kilinc, Huseyin Cagan; Ahmadianfar, Iman; Demir, Vahdettin; Heddam, Salim; Al-Areeq, Ahmed M.; Abba, Sani I.; Tan, Mou Leong; Halder, Bijay; Marhoon, Haydar Abdulameer; Yaseen, Zaher Mundher</t>
  </si>
  <si>
    <t>Daily Scale River Flow Forecasting Using Hybrid Gradient Boosting Model with Genetic Algorithm Optimization</t>
  </si>
  <si>
    <t>WATER RESOURCES MANAGEMENT</t>
  </si>
  <si>
    <t>[Kilinc, Huseyin Cagan] Istanbul Aydin Univ, Dept Civil Engn, Istanbul, Turkiye; [Ahmadianfar, Iman] Behbahan Khatam Alanbia Univ Technol, Dept Civil Engn, Behbahan, Iran; [Demir, Vahdettin] KTO Karatay Univ, Dept Civil Engn, TR-42020 Konya, Turkiye; [Heddam, Salim] Univ 20 Aout 1955 Skikda, Fac Sci, Agron Dept, Route El Hadaik,BP 26, Skikda, Algeria; [Al-Areeq, Ahmed M.; Abba, Sani I.; Yaseen, Zaher Mundher] King Fahd Univ Petr &amp; Minerals KFUPM, Interdisciplinary Res Ctr Membranes &amp; Water Secur, Dhahran, Saudi Arabia; [Tan, Mou Leong] Univ Sains Malaysia, Sch Humanities, Geog Sect, George Town 11800, Malaysia; [Tan, Mou Leong] Nanjing Normal Univ, Sch Geog, Nanjing 210023, Peoples R China; [Halder, Bijay] Vidyasagar Univ, Dept Remote Sensing &amp; GIS, Midnapore 721102, India; [Marhoon, Haydar Abdulameer] Al Ayen Univ, Sci Res Ctr, Informat &amp; Commun Technol Res Grp, Thi Qar, Iraq; [Marhoon, Haydar Abdulameer] Univ Kerbala, Coll Comp Sci &amp; Informat Technol, Karbala, Iraq; [Yaseen, Zaher Mundher] King Fahd Univ Petr &amp; Minerals, Civil &amp; Environm Engn Dept, Dhahran 31261, Saudi Arabia</t>
  </si>
  <si>
    <t>Istanbul Aydin University; KTO Karatay University; Universite de Skikda; King Fahd University of Petroleum &amp; Minerals; Universiti Sains Malaysia; Nanjing Normal University; Vidyasagar University; Al-Ayen University; University of Kerbala; King Fahd University of Petroleum &amp; Minerals</t>
  </si>
  <si>
    <t>Kilinc, HC (corresponding author), Istanbul Aydin Univ, Dept Civil Engn, Istanbul, Turkiye.;Yaseen, ZM (corresponding author), King Fahd Univ Petr &amp; Minerals KFUPM, Interdisciplinary Res Ctr Membranes &amp; Water Secur, Dhahran, Saudi Arabia.;Yaseen, ZM (corresponding author), King Fahd Univ Petr &amp; Minerals, Civil &amp; Environm Engn Dept, Dhahran 31261, Saudi Arabia.</t>
  </si>
  <si>
    <t>0920-4741</t>
  </si>
  <si>
    <t>1573-1650</t>
  </si>
  <si>
    <t>10.1007/s11269-023-03522-z</t>
  </si>
  <si>
    <t>Engineering, Civil; Water Resources</t>
  </si>
  <si>
    <t>Mondal, Susmita; Das, Monojit; Ghosh, Ria; Singh, Manali; Adhikari, Aniruddha; Darbar, Soumendra; Kumar Das, Anjan; Bhattacharya, Siddhartha Sankar; Pal, Debasish; Bhattacharyya, Debasish; Ahmed, Ahmed S. A.; Mallick, Asim Kumar; Al-Rooqi, Munirah M.; Moussa, Ziad; Ahmed, Saleh A.; Pal, Samir Kumar</t>
  </si>
  <si>
    <t>Chitosan functionalized Mn3O4 nanoparticles counteracts ulcerative colitis in mice through modulation of cellular redox state</t>
  </si>
  <si>
    <t>COMMUNICATIONS BIOLOGY</t>
  </si>
  <si>
    <t>[Mondal, Susmita; Ghosh, Ria; Adhikari, Aniruddha; Pal, Samir Kumar] S N Bose Natl Ctr Basic Sci, Dept Chem, Biol Sci, Block JD, Kolkata 700106, India; [Das, Monojit; Bhattacharya, Siddhartha Sankar; Pal, Debasish; Pal, Samir Kumar] Univ Calcutta, Uluberia Coll, Dept Zool, Uluberia 711315, India; [Das, Monojit] Vidyasagar Univ, Dept Zool, Rangamati 721102, Midnapore, India; [Singh, Manali] Thapar Inst Engn &amp; Technol, Dept Biotechnol, Bhadson Rd, Patiala 147004, Punjab, India; [Darbar, Soumendra] Deys Med Stores Mfg Ltd, Res &amp; Dev Div, 62 Bondel Rd, Kolkata 700019, India; [Kumar Das, Anjan] Cooch Behar Govt Med Coll &amp; Hosp, Dept Pathol, Vivekananda Rd, Khagrabari 736101, West Bengal, India; [Bhattacharyya, Debasish] Nil Ratan Sircar Med Coll &amp; Hosp, Dept Gynecol &amp; Obstet, 138 AJC Bose Rd, Kolkata 700014, India; [Ahmed, Ahmed S. A.] Assiut Univ, Fac Med, Assiut 71516, Egypt; [Mallick, Asim Kumar] Nil Ratan Sirkar Med Coll &amp; Hosp, Dept Pediat Med, 38 Acharya Jagadish Chandra Bose Rd, Kolkata 700014, West Bengal, India; [Al-Rooqi, Munirah M.; Ahmed, Saleh A.] Umm Al Qura Univ, Fac Appl Sci, Dept Chem, Mecca 21955, Saudi Arabia; [Moussa, Ziad] United Arab Emirates Univ, Coll Sci, Dept Chem, POB 15551, Al Ain, U Arab Emirates; [Ahmed, Saleh A.] Assiut Univ, Fac Sci, Dept Chem, Assiut 71516, Egypt</t>
  </si>
  <si>
    <t>Department of Science &amp; Technology (India); SN Bose National Centre for Basic Science (SNBNCBS); University of Calcutta; Vidyasagar University; Thapar Institute of Engineering &amp; Technology; Egyptian Knowledge Bank (EKB); Assiut University; Umm Al Qura University; United Arab Emirates University; Egyptian Knowledge Bank (EKB); Assiut University</t>
  </si>
  <si>
    <t>Pal, SK (corresponding author), S N Bose Natl Ctr Basic Sci, Dept Chem, Biol Sci, Block JD, Kolkata 700106, India.;Pal, SK (corresponding author), Univ Calcutta, Uluberia Coll, Dept Zool, Uluberia 711315, India.;Ahmed, SA (corresponding author), Umm Al Qura Univ, Fac Appl Sci, Dept Chem, Mecca 21955, Saudi Arabia.;Ahmed, SA (corresponding author), Assiut Univ, Fac Sci, Dept Chem, Assiut 71516, Egypt.</t>
  </si>
  <si>
    <t>2399-3642</t>
  </si>
  <si>
    <t>10.1038/s42003-023-05023-6</t>
  </si>
  <si>
    <t>Biology; Multidisciplinary Sciences</t>
  </si>
  <si>
    <t>Life Sciences &amp; Biomedicine - Other Topics; Science &amp; Technology - Other Topics</t>
  </si>
  <si>
    <t>Halder, Bijay; Barman, Subhadip; Banik, Papiya; Das, Puja; Bandyopadhyay, Jatisankar; Tangang, Fredolin; Shahid, Shamsuddin; Pande, Chaitanya B.; Al-Ramadan, Baqer; Yaseen, Zaher Mundher</t>
  </si>
  <si>
    <t>Large-Scale Flood Hazard Monitoring and Impact Assessment on Landscape: Representative Case Study in India</t>
  </si>
  <si>
    <t>[Halder, Bijay; Bandyopadhyay, Jatisankar] Vidyasagar Univ, Dept Remote Sensing &amp; GIS, Midnapore 721102, India; [Barman, Subhadip] Vidyasagar Univ, Ctr Environm Studies, Midnapore 721102, India; [Banik, Papiya] Univ Calcutta, Dept Geog, Kolkata 700019, India; [Das, Puja] Cotton Univ, Dept Geog, Gauhati 781001, India; [Tangang, Fredolin] Univ Kebangsaan Malaysia, Fac Sci &amp; Technol, Dept Earth Sci &amp; Environm, Bangi 43600, Selangor, Malaysia; [Shahid, Shamsuddin] Univ Teknol Malaysia UTM, Fac Civil Engn, Dept Water &amp; Environm Engn, Skudia 81310, Johor, Malaysia; [Pande, Chaitanya B.] Indian Inst Trop Meteorol, Pune 411008, India; [Pande, Chaitanya B.] Univ Tenaga Nas, Inst Energy Infrastruct, Kajang 43000, Selangor, Malaysia; [Pande, Chaitanya B.] Al Ayen Univ, Sci Res Ctr, New Era &amp; Dev Civil Engn Res Grp, Nasiriyah 64001, Iraq; [Al-Ramadan, Baqer] King Fahd Univ Petr &amp; Minerals, Architecture &amp; City Design, Dhahran 31261, Saudi Arabia; [Yaseen, Zaher Mundher] King Fahd Univ Petr &amp; Minerals, Civil &amp; Environm Engn Dept, Dhahran 31261, Saudi Arabia; [Yaseen, Zaher Mundher] King Fahd Univ Petr &amp; Minerals, Interdisciplinary Res Ctr Membranes &amp; Water Secur, Dhahran 31261, Saudi Arabia</t>
  </si>
  <si>
    <t>Vidyasagar University; Vidyasagar University; University of Calcutta; Universiti Kebangsaan Malaysia; Universiti Teknologi Malaysia; Ministry of Earth Sciences (MoES) - India; Indian Institute of Tropical Meteorology (IITM); Universiti Tenaga Nasional; Al-Ayen University; King Fahd University of Petroleum &amp; Minerals; King Fahd University of Petroleum &amp; Minerals; King Fahd University of Petroleum &amp; Minerals</t>
  </si>
  <si>
    <t>Yaseen, ZM (corresponding author), King Fahd Univ Petr &amp; Minerals, Civil &amp; Environm Engn Dept, Dhahran 31261, Saudi Arabia.;Yaseen, ZM (corresponding author), King Fahd Univ Petr &amp; Minerals, Interdisciplinary Res Ctr Membranes &amp; Water Secur, Dhahran 31261, Saudi Arabia.</t>
  </si>
  <si>
    <t>10.3390/su151411413</t>
  </si>
  <si>
    <t>Tao, Hai; Hashim, Bassim Mohammed; Heddam, Salim; Goliatt, Leonardo; Tan, Mou Leong; Sa'adi, Zulfaqar; Ahmadianfar, Iman; Falah, Mayadah W.; Halder, Bijay; Yaseen, Zaher Mundher</t>
  </si>
  <si>
    <t>Megacities' environmental assessment for Iraq region using satellite image and geo-spatial tools</t>
  </si>
  <si>
    <t>[Tao, Hai] Qiannan Normal Univ Nationalities, Sch Comp &amp; Informat, Duyun 558000, Guizhou, Peoples R China; [Tao, Hai] Key Lab Complex Syst &amp; Intelligent Optimizat Guiz, Duyun 558000, Peoples R China; [Tao, Hai] Univ Teknol MARA, Inst Big Data Analyt &amp; Artificial Intelligence IB, Shah Alam 40450, Selangor, Malaysia; [Hashim, Bassim Mohammed] Iraq Minist Sci &amp; Technol, Environm &amp; Water Directorate, Baghdad, Iraq; [Heddam, Salim] Univ 20 Aout 1955, Hydraul Div, Lab Res Biodivers Interact Ecosyst &amp; Biotechnol, Fac Sci,Agron Dept, Skikda BP 26 Route El Hadaik, Skikda, Algeria; [Goliatt, Leonardo] Univ Fed Juiz de Fora, Computat Modeling Program, Juiz De Fora, MG, Brazil; [Tan, Mou Leong] Univ Sains Malaysia, Geog Sect, GeoInformat Unit, Sch Humanities, Gelugor 11800, Penang, Malaysia; [Sa'adi, Zulfaqar] Univ Teknol Malaysia, Sch Civil Engn, Ctr Environm Sustainabil &amp; Water Secur IPASA, Fac Engn, Utm Sekudai 81310, Johor, Malaysia; [Ahmadianfar, Iman] Behbahan Khatam Alanbia Univ Technol, Dept Civil Engn, Behbahan, Iran; [Falah, Mayadah W.] Al Mustaqbal Univ Coll, Bldg &amp; Construct Tech Engn Dept, Hillah 51001, Iraq; [Halder, Bijay] Vidyasagar Univ, Dept Remote Sensing &amp; GIS, Midnapore, India; [Halder, Bijay] Al Ayen Univ, New Era &amp; Dev Civil Engn Res Grp, Sci Res Ctr, Thi Qar 64001, Iraq; [Yaseen, Zaher Mundher] King Fahd Univ Petr &amp; Minerals, Civil &amp; Environm Engn Dept, Dhahran 31261, Saudi Arabia</t>
  </si>
  <si>
    <t>Qiannan Normal University of Nationalities; Universiti Teknologi MARA; Universite de Skikda; Universidade Federal de Juiz de Fora; Universiti Sains Malaysia; Universiti Teknologi Malaysia; Al-Mustaqbal University College; Vidyasagar University; Al-Ayen University; King Fahd University of Petroleum &amp; Minerals</t>
  </si>
  <si>
    <t>Yaseen, ZM (corresponding author), King Fahd Univ Petr &amp; Minerals, Civil &amp; Environm Engn Dept, Dhahran 31261, Saudi Arabia.</t>
  </si>
  <si>
    <t>10.1007/s11356-022-24153-8</t>
  </si>
  <si>
    <t>Tan, Mou Leong; Armanuos, Asaad M.; Ahmadianfar, Iman; Demir, Vahdettin; Heddam, Salim; Al-Areeq, Ahmed M.; Abba, Sani I.; Halder, Bijay; Kilinc, Huseyin Cagan; Yaseen, Zaher Mundher</t>
  </si>
  <si>
    <t>Evaluation of NASA POWER and ERA5-Land for estimating tropical precipitation and temperature extremes</t>
  </si>
  <si>
    <t>[Tan, Mou Leong] Univ Sains Malaysia, Sch Humanities, GeoInformat Unit, Geog Sect, Gelugor 11800, Penang, Malaysia; [Tan, Mou Leong] Nanjing Normal Univ, Sch Geog, Nanjing 210023, Peoples R China; [Armanuos, Asaad M.] Tanta Univ, Fac Engn, Irrigat &amp; Hydraul Engn Dept, Tanta 31733, Egypt; [Ahmadianfar, Iman] Behbahan Khatam Alanbia Univ Technol, Dept Civil Engn, Behbahan, Iran; [Demir, Vahdettin] KTO Karatay Univ, Dept Civil Engn, TR-42020 Konya, Turkiye; [Heddam, Salim] Univ 20 Aout 1955 Skikda, Fac Sci, Agron Dept, Route El Hadaik,BP 26, Skikda, Algeria; [Al-Areeq, Ahmed M.; Abba, Sani I.; Yaseen, Zaher Mundher] King Fahd Univ Petr &amp; Minerals KFUPM, Interdisciplinary Res Ctr Membranes &amp; Water Secur, Dhahran, Saudi Arabia; [Halder, Bijay] Vidyasagar Univ, Dept Remote Sensing &amp; GIS, Midnapore 721102, India; [Halder, Bijay] Al Ayen Univ, Sci Res Ctr, New era &amp; Dev Civil Engn Res Grp, Thi Qar 64001, Iraq; [Kilinc, Huseyin Cagan] Istanbul Aydin Univ, Dept Civil Engn, Istanbul, Turkiye; [Yaseen, Zaher Mundher] King Fahd Univ Petr &amp; Minerals, Civil &amp; Environm Engn Dept, Dhahran 31261, Saudi Arabia</t>
  </si>
  <si>
    <t>Universiti Sains Malaysia; Nanjing Normal University; Egyptian Knowledge Bank (EKB); Tanta University; KTO Karatay University; Universite de Skikda; King Fahd University of Petroleum &amp; Minerals; Vidyasagar University; Al-Ayen University; Istanbul Aydin University; King Fahd University of Petroleum &amp; Minerals</t>
  </si>
  <si>
    <t>Tan, ML (corresponding author), Univ Sains Malaysia, Sch Humanities, GeoInformat Unit, Geog Sect, Gelugor 11800, Penang, Malaysia.;Tan, ML (corresponding author), Nanjing Normal Univ, Sch Geog, Nanjing 210023, Peoples R China.;Yaseen, ZM (corresponding author), King Fahd Univ Petr &amp; Minerals KFUPM, Interdisciplinary Res Ctr Membranes &amp; Water Secur, Dhahran, Saudi Arabia.;Yaseen, ZM (corresponding author), King Fahd Univ Petr &amp; Minerals, Civil &amp; Environm Engn Dept, Dhahran 31261, Saudi Arabia.</t>
  </si>
  <si>
    <t>10.1016/j.jhydrol.2023.129940</t>
  </si>
  <si>
    <t>Khan, Ansar; Carlosena, Laura; Khorat, Samiran; Khatun, Rupali; Das, Debashish; Doan, Quang-Van; Hamdi, Rafiq; Aziz, Sk Mohammad; Akbari, Hashem; Santamouris, Mattheos; Niyogi, Dev</t>
  </si>
  <si>
    <t>Urban cooling potential and cost comparison of heat mitigation techniques for their impact on the lower atmosphere</t>
  </si>
  <si>
    <t>COMPUTATIONAL URBAN SCIENCE</t>
  </si>
  <si>
    <t>[Khan, Ansar] Univ Calcutta, Lalbaba Coll, Dept Geog, Kolkata, India; [Carlosena, Laura] Publ Univ Navarre UPNA, Engn Dept, Arrosadia Campus, Pamplona 31006, Spain; [Khorat, Samiran; Khatun, Rupali] Jadavpur Univ, Sch Environm Studies, Kolkata, India; [Das, Debashish] Jadavpur Univ, Dept Architecture, Kolkata, India; [Doan, Quang-Van] Univ Tsukuba, Ctr Computat Sci, Tsukuba, Japan; [Hamdi, Rafiq] Royal Meteorol Inst Belgium, Brussels, Belgium; [Aziz, Sk Mohammad] Vidyasagar Univ, Narajole Raj Coll, Dept Chem, Midnapore, India; [Akbari, Hashem] Concordia Univ, Dept Bldg Civil &amp; Environm Engn, Heat Isl Grp, Montreal, PQ, Canada; [Santamouris, Mattheos] Univ New South Wales, Dept Built Environm, Sydney, Australia; [Niyogi, Dev] Univ Texas Austin, Jackson Sch Geosci, Cockrell Sch Engn, Dept Geol Sci,Dept Civil Architectural &amp; Environm, Austin, TX USA</t>
  </si>
  <si>
    <t>University of Calcutta; Universidad Publica de Navarra; Jadavpur University; Jadavpur University; University of Tsukuba; Royal Meteorological Institute of Belgium; Vidyasagar University; Concordia University - Canada; University of New South Wales Sydney; University of Texas System; University of Texas Austin</t>
  </si>
  <si>
    <t>Carlosena, L (corresponding author), Publ Univ Navarre UPNA, Engn Dept, Arrosadia Campus, Pamplona 31006, Spain.</t>
  </si>
  <si>
    <t>2730-6852</t>
  </si>
  <si>
    <t>10.1007/s43762-023-00101-1</t>
  </si>
  <si>
    <t>Computer Science, Interdisciplinary Applications; Regional &amp; Urban Planning</t>
  </si>
  <si>
    <t>Computer Science; Public Administration</t>
  </si>
  <si>
    <t>Halder, Bijay; Ahmadianfar, Iman; Heddam, Salim; Mussa, Zainab Haider; Goliatt, Leonardo; Tan, Mou Leong; Sa'adi, Zulfaqar; Al-Khafaji, Zainab; Al-Ansari, Nadhir; Jawad, Ali H.; Yaseen, Zaher Mundher</t>
  </si>
  <si>
    <t>Machine learning-based country-level annual air pollutants exploration using Sentinel-5P and Google Earth Engine</t>
  </si>
  <si>
    <t>[Halder, Bijay] Vidyasagar Univ, Dept Remote Sensing &amp; GIS, Midnapore 721102, India; [Halder, Bijay] Al Ayen Univ, Sci Res Ctr, New Era &amp; Dev Civil Engn Res Grp, Nasiriyah 64001, Thi Qar, Iraq; [Ahmadianfar, Iman] Behbahan Khatam Alanbia Univ Technol, Dept Civil Engn, Behbahan, Iran; [Heddam, Salim] University, Fac Sci, Agron Dept, 20 Aout 1955 Skikda,BP 26,Route Hadaik, Skikda, Algeria; [Mussa, Zainab Haider] Univ Al Ameed, Coll Pharm, Karbala, Iraq; [Goliatt, Leonardo] Univ Fed Juiz de Fora, Computat Modeling Program, Juiz De Fora, MG, Brazil; [Tan, Mou Leong] Univ Sains Malaysia, Sch Humanities, GeoInformat Unit, Geog Sect, George Town 11800, Malaysia; [Tan, Mou Leong] Nanjing Normal Univ, Sch Geog Sci, Nanjing 210023, Peoples R China; [Sa'adi, Zulfaqar] Univ Teknol Malaysia UTM, Res Inst Sustainable Environm, Ctr Environm Sustainabil &amp; Water Secur, Sekudai 81310, Johor, Malaysia; [Al-Khafaji, Zainab] AL Mustaqbal Univ Coll, Dept Bldg &amp; Construction Technol Engn, Hillah 5100, Iraq; [Al-Ansari, Nadhir] Lulea Univ Technol, Civil Environm &amp; Nat Resources Engn, S-97187 Lulea, Sweden; [Jawad, Ali H.] Univ Teknol MARA, Fac Appl Sci, Shah Alam 40450, Selangor, Malaysia; [Yaseen, Zaher Mundher] King Fahd Univ Petr &amp; Minerals, Civil &amp; Environm Engn Dept, Dhahran 31261, Saudi Arabia; [Yaseen, Zaher Mundher] King Fahd Univ Petr &amp; Minerals KFUPM, Interdisciplinary Res Ctr Membranes &amp; Water Secur, Dhahran, Saudi Arabia</t>
  </si>
  <si>
    <t>Vidyasagar University; Al-Ayen University; University of Al-Ameed; Universidade Federal de Juiz de Fora; Universiti Sains Malaysia; Nanjing Normal University; Universiti Teknologi Malaysia; Al-Mustaqbal University College; Lulea University of Technology; Universiti Teknologi MARA; King Fahd University of Petroleum &amp; Minerals; King Fahd University of Petroleum &amp; Minerals</t>
  </si>
  <si>
    <t>Al-Ansari, N (corresponding author), Lulea Univ Technol, Civil Environm &amp; Nat Resources Engn, S-97187 Lulea, Sweden.;Yaseen, ZM (corresponding author), King Fahd Univ Petr &amp; Minerals, Civil &amp; Environm Engn Dept, Dhahran 31261, Saudi Arabia.;Yaseen, ZM (corresponding author), King Fahd Univ Petr &amp; Minerals KFUPM, Interdisciplinary Res Ctr Membranes &amp; Water Secur, Dhahran, Saudi Arabia.</t>
  </si>
  <si>
    <t>10.1038/s41598-023-34774-9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</si>
</sst>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5"/>
  <sheetViews>
    <sheetView tabSelected="1" workbookViewId="0">
      <selection sqref="A1:XFD1048576"/>
    </sheetView>
  </sheetViews>
  <sheetFormatPr defaultRowHeight="14.5" x14ac:dyDescent="0.35"/>
  <sheetData>
    <row r="1" spans="1:27" ht="18.5" x14ac:dyDescent="0.4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18.5" x14ac:dyDescent="0.45">
      <c r="A2" s="1" t="s">
        <v>27</v>
      </c>
      <c r="B2" s="1" t="s">
        <v>28</v>
      </c>
      <c r="C2" s="1" t="s">
        <v>29</v>
      </c>
      <c r="D2" s="1" t="s">
        <v>30</v>
      </c>
      <c r="E2" s="3">
        <v>2023</v>
      </c>
      <c r="F2" s="1" t="s">
        <v>31</v>
      </c>
      <c r="G2" s="1" t="s">
        <v>32</v>
      </c>
      <c r="H2" s="1" t="s">
        <v>33</v>
      </c>
      <c r="I2" s="1">
        <v>26</v>
      </c>
      <c r="J2" s="1">
        <v>15</v>
      </c>
      <c r="K2" s="1">
        <v>1</v>
      </c>
      <c r="L2" s="1">
        <v>3</v>
      </c>
      <c r="M2" s="1" t="s">
        <v>34</v>
      </c>
      <c r="N2" s="1" t="s">
        <v>35</v>
      </c>
      <c r="O2" s="1" t="s">
        <v>36</v>
      </c>
      <c r="P2" s="1" t="s">
        <v>37</v>
      </c>
      <c r="Q2" s="1" t="s">
        <v>38</v>
      </c>
      <c r="R2" s="1">
        <v>11</v>
      </c>
      <c r="S2" s="1">
        <v>13</v>
      </c>
      <c r="T2" s="1" t="s">
        <v>39</v>
      </c>
      <c r="U2" s="1" t="str">
        <f>HYPERLINK("http://dx.doi.org/10.3390/math11132992","http://dx.doi.org/10.3390/math11132992")</f>
        <v>http://dx.doi.org/10.3390/math11132992</v>
      </c>
      <c r="V2" s="1">
        <v>19</v>
      </c>
      <c r="W2" s="1" t="s">
        <v>40</v>
      </c>
      <c r="X2" s="1" t="s">
        <v>41</v>
      </c>
      <c r="Y2" s="1" t="s">
        <v>40</v>
      </c>
      <c r="Z2" s="1" t="s">
        <v>37</v>
      </c>
      <c r="AA2" s="1" t="s">
        <v>42</v>
      </c>
    </row>
    <row r="3" spans="1:27" ht="18.5" x14ac:dyDescent="0.45">
      <c r="A3" s="1" t="s">
        <v>43</v>
      </c>
      <c r="B3" s="1" t="s">
        <v>44</v>
      </c>
      <c r="C3" s="1" t="s">
        <v>45</v>
      </c>
      <c r="D3" s="1" t="s">
        <v>46</v>
      </c>
      <c r="E3" s="3">
        <v>2023</v>
      </c>
      <c r="F3" s="1" t="s">
        <v>47</v>
      </c>
      <c r="G3" s="1" t="s">
        <v>32</v>
      </c>
      <c r="H3" s="1" t="s">
        <v>48</v>
      </c>
      <c r="I3" s="1">
        <v>1</v>
      </c>
      <c r="J3" s="1">
        <v>0</v>
      </c>
      <c r="K3" s="1">
        <v>0</v>
      </c>
      <c r="L3" s="1">
        <v>0</v>
      </c>
      <c r="M3" s="1" t="s">
        <v>49</v>
      </c>
      <c r="N3" s="1" t="s">
        <v>50</v>
      </c>
      <c r="O3" s="1" t="s">
        <v>51</v>
      </c>
      <c r="P3" s="1" t="s">
        <v>52</v>
      </c>
      <c r="Q3" s="1" t="s">
        <v>53</v>
      </c>
      <c r="R3" s="1">
        <v>14</v>
      </c>
      <c r="S3" s="1">
        <v>3</v>
      </c>
      <c r="T3" s="1" t="s">
        <v>54</v>
      </c>
      <c r="U3" s="1" t="str">
        <f>HYPERLINK("http://dx.doi.org/10.1080/19472498.2023.2164983","http://dx.doi.org/10.1080/19472498.2023.2164983")</f>
        <v>http://dx.doi.org/10.1080/19472498.2023.2164983</v>
      </c>
      <c r="V3" s="1">
        <v>3</v>
      </c>
      <c r="W3" s="1" t="s">
        <v>55</v>
      </c>
      <c r="X3" s="1" t="s">
        <v>56</v>
      </c>
      <c r="Y3" s="1" t="s">
        <v>55</v>
      </c>
      <c r="Z3" s="1" t="s">
        <v>37</v>
      </c>
      <c r="AA3" s="1" t="s">
        <v>37</v>
      </c>
    </row>
    <row r="4" spans="1:27" ht="18.5" x14ac:dyDescent="0.45">
      <c r="A4" s="1" t="s">
        <v>57</v>
      </c>
      <c r="B4" s="1" t="s">
        <v>58</v>
      </c>
      <c r="C4" s="1" t="s">
        <v>59</v>
      </c>
      <c r="D4" s="1" t="s">
        <v>30</v>
      </c>
      <c r="E4" s="3">
        <v>2023</v>
      </c>
      <c r="F4" s="1" t="s">
        <v>60</v>
      </c>
      <c r="G4" s="1" t="s">
        <v>32</v>
      </c>
      <c r="H4" s="1" t="s">
        <v>61</v>
      </c>
      <c r="I4" s="1">
        <v>60</v>
      </c>
      <c r="J4" s="1">
        <v>41</v>
      </c>
      <c r="K4" s="1">
        <v>5</v>
      </c>
      <c r="L4" s="1">
        <v>17</v>
      </c>
      <c r="M4" s="1" t="s">
        <v>62</v>
      </c>
      <c r="N4" s="1" t="s">
        <v>63</v>
      </c>
      <c r="O4" s="1" t="s">
        <v>64</v>
      </c>
      <c r="P4" s="1" t="s">
        <v>65</v>
      </c>
      <c r="Q4" s="1" t="s">
        <v>66</v>
      </c>
      <c r="R4" s="1">
        <v>343</v>
      </c>
      <c r="S4" s="1" t="s">
        <v>37</v>
      </c>
      <c r="T4" s="1" t="s">
        <v>67</v>
      </c>
      <c r="U4" s="1" t="str">
        <f>HYPERLINK("http://dx.doi.org/10.1016/j.apenergy.2023.121225","http://dx.doi.org/10.1016/j.apenergy.2023.121225")</f>
        <v>http://dx.doi.org/10.1016/j.apenergy.2023.121225</v>
      </c>
      <c r="V4" s="1">
        <v>18</v>
      </c>
      <c r="W4" s="1" t="s">
        <v>68</v>
      </c>
      <c r="X4" s="1" t="s">
        <v>41</v>
      </c>
      <c r="Y4" s="1" t="s">
        <v>69</v>
      </c>
      <c r="Z4" s="1" t="s">
        <v>37</v>
      </c>
      <c r="AA4" s="1" t="s">
        <v>37</v>
      </c>
    </row>
    <row r="5" spans="1:27" ht="18.5" x14ac:dyDescent="0.45">
      <c r="A5" s="1" t="s">
        <v>70</v>
      </c>
      <c r="B5" s="1" t="s">
        <v>71</v>
      </c>
      <c r="C5" s="1" t="s">
        <v>72</v>
      </c>
      <c r="D5" s="1" t="s">
        <v>30</v>
      </c>
      <c r="E5" s="3">
        <v>2023</v>
      </c>
      <c r="F5" s="1" t="s">
        <v>73</v>
      </c>
      <c r="G5" s="1" t="s">
        <v>32</v>
      </c>
      <c r="H5" s="1" t="s">
        <v>74</v>
      </c>
      <c r="I5" s="1">
        <v>36</v>
      </c>
      <c r="J5" s="1">
        <v>0</v>
      </c>
      <c r="K5" s="1">
        <v>3</v>
      </c>
      <c r="L5" s="1">
        <v>3</v>
      </c>
      <c r="M5" s="1" t="s">
        <v>75</v>
      </c>
      <c r="N5" s="1" t="s">
        <v>76</v>
      </c>
      <c r="O5" s="1" t="s">
        <v>77</v>
      </c>
      <c r="P5" s="1" t="s">
        <v>78</v>
      </c>
      <c r="Q5" s="1" t="s">
        <v>79</v>
      </c>
      <c r="R5" s="1">
        <v>58</v>
      </c>
      <c r="S5" s="1">
        <v>2</v>
      </c>
      <c r="T5" s="1" t="s">
        <v>80</v>
      </c>
      <c r="U5" s="1" t="str">
        <f>HYPERLINK("http://dx.doi.org/10.1007/s43539-023-00086-0","http://dx.doi.org/10.1007/s43539-023-00086-0")</f>
        <v>http://dx.doi.org/10.1007/s43539-023-00086-0</v>
      </c>
      <c r="V5" s="1">
        <v>10</v>
      </c>
      <c r="W5" s="1" t="s">
        <v>81</v>
      </c>
      <c r="X5" s="1" t="s">
        <v>56</v>
      </c>
      <c r="Y5" s="1" t="s">
        <v>82</v>
      </c>
      <c r="Z5" s="1" t="s">
        <v>37</v>
      </c>
      <c r="AA5" s="1" t="s">
        <v>37</v>
      </c>
    </row>
    <row r="6" spans="1:27" ht="18.5" x14ac:dyDescent="0.45">
      <c r="A6" s="1" t="s">
        <v>83</v>
      </c>
      <c r="B6" s="1" t="s">
        <v>84</v>
      </c>
      <c r="C6" s="1" t="s">
        <v>85</v>
      </c>
      <c r="D6" s="1" t="s">
        <v>30</v>
      </c>
      <c r="E6" s="3">
        <v>2023</v>
      </c>
      <c r="F6" s="1" t="s">
        <v>86</v>
      </c>
      <c r="G6" s="1" t="s">
        <v>87</v>
      </c>
      <c r="H6" s="1" t="s">
        <v>88</v>
      </c>
      <c r="I6" s="1">
        <v>48</v>
      </c>
      <c r="J6" s="1">
        <v>3</v>
      </c>
      <c r="K6" s="1">
        <v>7</v>
      </c>
      <c r="L6" s="1">
        <v>97</v>
      </c>
      <c r="M6" s="1" t="s">
        <v>89</v>
      </c>
      <c r="N6" s="1" t="s">
        <v>50</v>
      </c>
      <c r="O6" s="1" t="s">
        <v>90</v>
      </c>
      <c r="P6" s="1" t="s">
        <v>91</v>
      </c>
      <c r="Q6" s="1" t="s">
        <v>92</v>
      </c>
      <c r="R6" s="1">
        <v>10</v>
      </c>
      <c r="S6" s="1">
        <v>1</v>
      </c>
      <c r="T6" s="1" t="s">
        <v>93</v>
      </c>
      <c r="U6" s="1" t="str">
        <f>HYPERLINK("http://dx.doi.org/10.1080/23302674.2023.2173990","http://dx.doi.org/10.1080/23302674.2023.2173990")</f>
        <v>http://dx.doi.org/10.1080/23302674.2023.2173990</v>
      </c>
      <c r="V6" s="1">
        <v>24</v>
      </c>
      <c r="W6" s="1" t="s">
        <v>94</v>
      </c>
      <c r="X6" s="1" t="s">
        <v>41</v>
      </c>
      <c r="Y6" s="1" t="s">
        <v>95</v>
      </c>
      <c r="Z6" s="1" t="s">
        <v>37</v>
      </c>
      <c r="AA6" s="1" t="s">
        <v>37</v>
      </c>
    </row>
    <row r="7" spans="1:27" ht="18.5" x14ac:dyDescent="0.45">
      <c r="A7" s="1" t="s">
        <v>96</v>
      </c>
      <c r="B7" s="1" t="s">
        <v>97</v>
      </c>
      <c r="C7" s="1" t="s">
        <v>98</v>
      </c>
      <c r="D7" s="1" t="s">
        <v>30</v>
      </c>
      <c r="E7" s="3">
        <v>2023</v>
      </c>
      <c r="F7" s="1" t="s">
        <v>99</v>
      </c>
      <c r="G7" s="1" t="s">
        <v>32</v>
      </c>
      <c r="H7" s="1" t="s">
        <v>100</v>
      </c>
      <c r="I7" s="1">
        <v>36</v>
      </c>
      <c r="J7" s="1">
        <v>3</v>
      </c>
      <c r="K7" s="1">
        <v>4</v>
      </c>
      <c r="L7" s="1">
        <v>18</v>
      </c>
      <c r="M7" s="1" t="s">
        <v>101</v>
      </c>
      <c r="N7" s="1" t="s">
        <v>102</v>
      </c>
      <c r="O7" s="1" t="s">
        <v>103</v>
      </c>
      <c r="P7" s="1" t="s">
        <v>37</v>
      </c>
      <c r="Q7" s="1" t="s">
        <v>104</v>
      </c>
      <c r="R7" s="1">
        <v>9</v>
      </c>
      <c r="S7" s="1">
        <v>6</v>
      </c>
      <c r="T7" s="1" t="s">
        <v>105</v>
      </c>
      <c r="U7" s="1" t="str">
        <f>HYPERLINK("http://dx.doi.org/10.1016/j.heliyon.2023.e16477","http://dx.doi.org/10.1016/j.heliyon.2023.e16477")</f>
        <v>http://dx.doi.org/10.1016/j.heliyon.2023.e16477</v>
      </c>
      <c r="V7" s="1">
        <v>12</v>
      </c>
      <c r="W7" s="1" t="s">
        <v>106</v>
      </c>
      <c r="X7" s="1" t="s">
        <v>41</v>
      </c>
      <c r="Y7" s="1" t="s">
        <v>107</v>
      </c>
      <c r="Z7" s="1">
        <v>37274720</v>
      </c>
      <c r="AA7" s="1" t="s">
        <v>108</v>
      </c>
    </row>
    <row r="8" spans="1:27" ht="18.5" x14ac:dyDescent="0.45">
      <c r="A8" s="1" t="s">
        <v>109</v>
      </c>
      <c r="B8" s="1" t="s">
        <v>110</v>
      </c>
      <c r="C8" s="1" t="s">
        <v>111</v>
      </c>
      <c r="D8" s="1" t="s">
        <v>30</v>
      </c>
      <c r="E8" s="3">
        <v>2023</v>
      </c>
      <c r="F8" s="1" t="s">
        <v>112</v>
      </c>
      <c r="G8" s="1" t="s">
        <v>32</v>
      </c>
      <c r="H8" s="1" t="s">
        <v>33</v>
      </c>
      <c r="I8" s="1">
        <v>29</v>
      </c>
      <c r="J8" s="1">
        <v>0</v>
      </c>
      <c r="K8" s="1">
        <v>0</v>
      </c>
      <c r="L8" s="1">
        <v>0</v>
      </c>
      <c r="M8" s="1" t="s">
        <v>113</v>
      </c>
      <c r="N8" s="1" t="s">
        <v>114</v>
      </c>
      <c r="O8" s="1" t="s">
        <v>115</v>
      </c>
      <c r="P8" s="1" t="s">
        <v>116</v>
      </c>
      <c r="Q8" s="1" t="s">
        <v>37</v>
      </c>
      <c r="R8" s="1">
        <v>13</v>
      </c>
      <c r="S8" s="1">
        <v>2</v>
      </c>
      <c r="T8" s="1" t="s">
        <v>37</v>
      </c>
      <c r="U8" s="1" t="s">
        <v>37</v>
      </c>
      <c r="V8" s="1">
        <v>10</v>
      </c>
      <c r="W8" s="1" t="s">
        <v>117</v>
      </c>
      <c r="X8" s="1" t="s">
        <v>56</v>
      </c>
      <c r="Y8" s="1" t="s">
        <v>40</v>
      </c>
      <c r="Z8" s="1" t="s">
        <v>37</v>
      </c>
      <c r="AA8" s="1" t="s">
        <v>37</v>
      </c>
    </row>
    <row r="9" spans="1:27" ht="18.5" x14ac:dyDescent="0.45">
      <c r="A9" s="1" t="s">
        <v>118</v>
      </c>
      <c r="B9" s="1" t="s">
        <v>119</v>
      </c>
      <c r="C9" s="1" t="s">
        <v>120</v>
      </c>
      <c r="D9" s="1" t="s">
        <v>30</v>
      </c>
      <c r="E9" s="3">
        <v>2023</v>
      </c>
      <c r="F9" s="1" t="s">
        <v>121</v>
      </c>
      <c r="G9" s="1" t="s">
        <v>32</v>
      </c>
      <c r="H9" s="1" t="s">
        <v>122</v>
      </c>
      <c r="I9" s="1">
        <v>58</v>
      </c>
      <c r="J9" s="1">
        <v>5</v>
      </c>
      <c r="K9" s="1">
        <v>6</v>
      </c>
      <c r="L9" s="1">
        <v>38</v>
      </c>
      <c r="M9" s="1" t="s">
        <v>123</v>
      </c>
      <c r="N9" s="1" t="s">
        <v>124</v>
      </c>
      <c r="O9" s="1" t="s">
        <v>125</v>
      </c>
      <c r="P9" s="1" t="s">
        <v>126</v>
      </c>
      <c r="Q9" s="1" t="s">
        <v>127</v>
      </c>
      <c r="R9" s="1">
        <v>175</v>
      </c>
      <c r="S9" s="1" t="s">
        <v>37</v>
      </c>
      <c r="T9" s="1" t="s">
        <v>128</v>
      </c>
      <c r="U9" s="1" t="str">
        <f>HYPERLINK("http://dx.doi.org/10.1016/j.cie.2022.108888","http://dx.doi.org/10.1016/j.cie.2022.108888")</f>
        <v>http://dx.doi.org/10.1016/j.cie.2022.108888</v>
      </c>
      <c r="V9" s="1">
        <v>23</v>
      </c>
      <c r="W9" s="1" t="s">
        <v>129</v>
      </c>
      <c r="X9" s="1" t="s">
        <v>41</v>
      </c>
      <c r="Y9" s="1" t="s">
        <v>130</v>
      </c>
      <c r="Z9" s="1" t="s">
        <v>37</v>
      </c>
      <c r="AA9" s="1" t="s">
        <v>37</v>
      </c>
    </row>
    <row r="10" spans="1:27" ht="18.5" x14ac:dyDescent="0.45">
      <c r="A10" s="1" t="s">
        <v>131</v>
      </c>
      <c r="B10" s="1" t="s">
        <v>132</v>
      </c>
      <c r="C10" s="1" t="s">
        <v>133</v>
      </c>
      <c r="D10" s="1" t="s">
        <v>30</v>
      </c>
      <c r="E10" s="3">
        <v>2023</v>
      </c>
      <c r="F10" s="1" t="s">
        <v>134</v>
      </c>
      <c r="G10" s="1" t="s">
        <v>87</v>
      </c>
      <c r="H10" s="1" t="s">
        <v>135</v>
      </c>
      <c r="I10" s="1">
        <v>124</v>
      </c>
      <c r="J10" s="1">
        <v>10</v>
      </c>
      <c r="K10" s="1">
        <v>4</v>
      </c>
      <c r="L10" s="1">
        <v>29</v>
      </c>
      <c r="M10" s="1" t="s">
        <v>136</v>
      </c>
      <c r="N10" s="1" t="s">
        <v>137</v>
      </c>
      <c r="O10" s="1" t="s">
        <v>138</v>
      </c>
      <c r="P10" s="1" t="s">
        <v>139</v>
      </c>
      <c r="Q10" s="1" t="s">
        <v>37</v>
      </c>
      <c r="R10" s="1">
        <v>14</v>
      </c>
      <c r="S10" s="1" t="s">
        <v>37</v>
      </c>
      <c r="T10" s="1" t="s">
        <v>140</v>
      </c>
      <c r="U10" s="1" t="str">
        <f>HYPERLINK("http://dx.doi.org/10.3389/fpls.2023.1156323","http://dx.doi.org/10.3389/fpls.2023.1156323")</f>
        <v>http://dx.doi.org/10.3389/fpls.2023.1156323</v>
      </c>
      <c r="V10" s="1">
        <v>19</v>
      </c>
      <c r="W10" s="1" t="s">
        <v>141</v>
      </c>
      <c r="X10" s="1" t="s">
        <v>41</v>
      </c>
      <c r="Y10" s="1" t="s">
        <v>141</v>
      </c>
      <c r="Z10" s="1">
        <v>37265637</v>
      </c>
      <c r="AA10" s="1" t="s">
        <v>142</v>
      </c>
    </row>
    <row r="11" spans="1:27" ht="18.5" x14ac:dyDescent="0.45">
      <c r="A11" s="1" t="s">
        <v>143</v>
      </c>
      <c r="B11" s="1" t="s">
        <v>144</v>
      </c>
      <c r="C11" s="1" t="s">
        <v>145</v>
      </c>
      <c r="D11" s="1" t="s">
        <v>30</v>
      </c>
      <c r="E11" s="3">
        <v>2023</v>
      </c>
      <c r="F11" s="1" t="s">
        <v>146</v>
      </c>
      <c r="G11" s="1" t="s">
        <v>32</v>
      </c>
      <c r="H11" s="1" t="s">
        <v>147</v>
      </c>
      <c r="I11" s="1">
        <v>51</v>
      </c>
      <c r="J11" s="1">
        <v>1</v>
      </c>
      <c r="K11" s="1">
        <v>0</v>
      </c>
      <c r="L11" s="1">
        <v>2</v>
      </c>
      <c r="M11" s="1" t="s">
        <v>34</v>
      </c>
      <c r="N11" s="1" t="s">
        <v>35</v>
      </c>
      <c r="O11" s="1" t="s">
        <v>36</v>
      </c>
      <c r="P11" s="1" t="s">
        <v>37</v>
      </c>
      <c r="Q11" s="1" t="s">
        <v>148</v>
      </c>
      <c r="R11" s="1">
        <v>12</v>
      </c>
      <c r="S11" s="1">
        <v>10</v>
      </c>
      <c r="T11" s="1" t="s">
        <v>149</v>
      </c>
      <c r="U11" s="1" t="str">
        <f>HYPERLINK("http://dx.doi.org/10.3390/socsci12100571","http://dx.doi.org/10.3390/socsci12100571")</f>
        <v>http://dx.doi.org/10.3390/socsci12100571</v>
      </c>
      <c r="V11" s="1">
        <v>17</v>
      </c>
      <c r="W11" s="1" t="s">
        <v>150</v>
      </c>
      <c r="X11" s="1" t="s">
        <v>56</v>
      </c>
      <c r="Y11" s="1" t="s">
        <v>151</v>
      </c>
      <c r="Z11" s="1" t="s">
        <v>37</v>
      </c>
      <c r="AA11" s="1" t="s">
        <v>42</v>
      </c>
    </row>
    <row r="12" spans="1:27" ht="18.5" x14ac:dyDescent="0.45">
      <c r="A12" s="1" t="s">
        <v>152</v>
      </c>
      <c r="B12" s="1" t="s">
        <v>153</v>
      </c>
      <c r="C12" s="1" t="s">
        <v>154</v>
      </c>
      <c r="D12" s="1" t="s">
        <v>30</v>
      </c>
      <c r="E12" s="3">
        <v>2023</v>
      </c>
      <c r="F12" s="1" t="s">
        <v>155</v>
      </c>
      <c r="G12" s="1" t="s">
        <v>156</v>
      </c>
      <c r="H12" s="1" t="s">
        <v>157</v>
      </c>
      <c r="I12" s="1">
        <v>28</v>
      </c>
      <c r="J12" s="1">
        <v>0</v>
      </c>
      <c r="K12" s="1">
        <v>0</v>
      </c>
      <c r="L12" s="1">
        <v>1</v>
      </c>
      <c r="M12" s="1" t="s">
        <v>158</v>
      </c>
      <c r="N12" s="1" t="s">
        <v>76</v>
      </c>
      <c r="O12" s="1" t="s">
        <v>159</v>
      </c>
      <c r="P12" s="1" t="s">
        <v>160</v>
      </c>
      <c r="Q12" s="1" t="s">
        <v>161</v>
      </c>
      <c r="R12" s="1">
        <v>61</v>
      </c>
      <c r="S12" s="1">
        <v>10</v>
      </c>
      <c r="T12" s="1" t="s">
        <v>162</v>
      </c>
      <c r="U12" s="1" t="str">
        <f>HYPERLINK("http://dx.doi.org/10.56042/ijeb.v61i10.1653","http://dx.doi.org/10.56042/ijeb.v61i10.1653")</f>
        <v>http://dx.doi.org/10.56042/ijeb.v61i10.1653</v>
      </c>
      <c r="V12" s="1">
        <v>8</v>
      </c>
      <c r="W12" s="1" t="s">
        <v>163</v>
      </c>
      <c r="X12" s="1" t="s">
        <v>41</v>
      </c>
      <c r="Y12" s="1" t="s">
        <v>164</v>
      </c>
      <c r="Z12" s="1" t="s">
        <v>37</v>
      </c>
      <c r="AA12" s="1" t="s">
        <v>42</v>
      </c>
    </row>
    <row r="13" spans="1:27" ht="18.5" x14ac:dyDescent="0.45">
      <c r="A13" s="1" t="s">
        <v>165</v>
      </c>
      <c r="B13" s="1" t="s">
        <v>166</v>
      </c>
      <c r="C13" s="1" t="s">
        <v>167</v>
      </c>
      <c r="D13" s="1" t="s">
        <v>30</v>
      </c>
      <c r="E13" s="3">
        <v>2023</v>
      </c>
      <c r="F13" s="1" t="s">
        <v>168</v>
      </c>
      <c r="G13" s="1" t="s">
        <v>32</v>
      </c>
      <c r="H13" s="1" t="s">
        <v>169</v>
      </c>
      <c r="I13" s="1">
        <v>73</v>
      </c>
      <c r="J13" s="1">
        <v>9</v>
      </c>
      <c r="K13" s="1">
        <v>0</v>
      </c>
      <c r="L13" s="1">
        <v>5</v>
      </c>
      <c r="M13" s="1" t="s">
        <v>170</v>
      </c>
      <c r="N13" s="1" t="s">
        <v>171</v>
      </c>
      <c r="O13" s="1" t="s">
        <v>172</v>
      </c>
      <c r="P13" s="1" t="s">
        <v>173</v>
      </c>
      <c r="Q13" s="1" t="s">
        <v>174</v>
      </c>
      <c r="R13" s="1">
        <v>15</v>
      </c>
      <c r="S13" s="1">
        <v>6</v>
      </c>
      <c r="T13" s="1" t="s">
        <v>175</v>
      </c>
      <c r="U13" s="1" t="str">
        <f>HYPERLINK("http://dx.doi.org/10.1108/JFEP-02-2023-0047","http://dx.doi.org/10.1108/JFEP-02-2023-0047")</f>
        <v>http://dx.doi.org/10.1108/JFEP-02-2023-0047</v>
      </c>
      <c r="V13" s="1">
        <v>23</v>
      </c>
      <c r="W13" s="1" t="s">
        <v>176</v>
      </c>
      <c r="X13" s="1" t="s">
        <v>56</v>
      </c>
      <c r="Y13" s="1" t="s">
        <v>177</v>
      </c>
      <c r="Z13" s="1" t="s">
        <v>37</v>
      </c>
      <c r="AA13" s="1" t="s">
        <v>37</v>
      </c>
    </row>
    <row r="14" spans="1:27" ht="18.5" x14ac:dyDescent="0.45">
      <c r="A14" s="1" t="s">
        <v>178</v>
      </c>
      <c r="B14" s="1" t="s">
        <v>179</v>
      </c>
      <c r="C14" s="1" t="s">
        <v>180</v>
      </c>
      <c r="D14" s="1" t="s">
        <v>181</v>
      </c>
      <c r="E14" s="3">
        <v>2023</v>
      </c>
      <c r="F14" s="1" t="s">
        <v>182</v>
      </c>
      <c r="G14" s="1" t="s">
        <v>32</v>
      </c>
      <c r="H14" s="1" t="s">
        <v>183</v>
      </c>
      <c r="I14" s="1">
        <v>1</v>
      </c>
      <c r="J14" s="1">
        <v>0</v>
      </c>
      <c r="K14" s="1">
        <v>0</v>
      </c>
      <c r="L14" s="1">
        <v>1</v>
      </c>
      <c r="M14" s="1" t="s">
        <v>184</v>
      </c>
      <c r="N14" s="1" t="s">
        <v>185</v>
      </c>
      <c r="O14" s="1" t="s">
        <v>186</v>
      </c>
      <c r="P14" s="1" t="s">
        <v>187</v>
      </c>
      <c r="Q14" s="1" t="s">
        <v>188</v>
      </c>
      <c r="R14" s="1">
        <v>56</v>
      </c>
      <c r="S14" s="1">
        <v>12</v>
      </c>
      <c r="T14" s="1" t="s">
        <v>189</v>
      </c>
      <c r="U14" s="1" t="str">
        <f>HYPERLINK("http://dx.doi.org/10.1007/s10462-023-10495-3","http://dx.doi.org/10.1007/s10462-023-10495-3")</f>
        <v>http://dx.doi.org/10.1007/s10462-023-10495-3</v>
      </c>
      <c r="V14" s="1">
        <v>1</v>
      </c>
      <c r="W14" s="1" t="s">
        <v>190</v>
      </c>
      <c r="X14" s="1" t="s">
        <v>41</v>
      </c>
      <c r="Y14" s="1" t="s">
        <v>191</v>
      </c>
      <c r="Z14" s="1" t="s">
        <v>37</v>
      </c>
      <c r="AA14" s="1" t="s">
        <v>192</v>
      </c>
    </row>
    <row r="15" spans="1:27" ht="18.5" x14ac:dyDescent="0.45">
      <c r="A15" s="1" t="s">
        <v>193</v>
      </c>
      <c r="B15" s="1" t="s">
        <v>194</v>
      </c>
      <c r="C15" s="1" t="s">
        <v>195</v>
      </c>
      <c r="D15" s="1" t="s">
        <v>30</v>
      </c>
      <c r="E15" s="3">
        <v>2023</v>
      </c>
      <c r="F15" s="1" t="s">
        <v>196</v>
      </c>
      <c r="G15" s="1" t="s">
        <v>32</v>
      </c>
      <c r="H15" s="1" t="s">
        <v>197</v>
      </c>
      <c r="I15" s="1">
        <v>99</v>
      </c>
      <c r="J15" s="1">
        <v>30</v>
      </c>
      <c r="K15" s="1">
        <v>3</v>
      </c>
      <c r="L15" s="1">
        <v>31</v>
      </c>
      <c r="M15" s="1" t="s">
        <v>170</v>
      </c>
      <c r="N15" s="1" t="s">
        <v>198</v>
      </c>
      <c r="O15" s="1" t="s">
        <v>199</v>
      </c>
      <c r="P15" s="1" t="s">
        <v>200</v>
      </c>
      <c r="Q15" s="1" t="s">
        <v>201</v>
      </c>
      <c r="R15" s="1">
        <v>19</v>
      </c>
      <c r="S15" s="1">
        <v>6</v>
      </c>
      <c r="T15" s="1" t="s">
        <v>202</v>
      </c>
      <c r="U15" s="1" t="str">
        <f>HYPERLINK("http://dx.doi.org/10.1108/SRJ-10-2020-0433","http://dx.doi.org/10.1108/SRJ-10-2020-0433")</f>
        <v>http://dx.doi.org/10.1108/SRJ-10-2020-0433</v>
      </c>
      <c r="V15" s="1">
        <v>20</v>
      </c>
      <c r="W15" s="1" t="s">
        <v>203</v>
      </c>
      <c r="X15" s="1" t="s">
        <v>56</v>
      </c>
      <c r="Y15" s="1" t="s">
        <v>177</v>
      </c>
      <c r="Z15" s="1" t="s">
        <v>37</v>
      </c>
      <c r="AA15" s="1" t="s">
        <v>37</v>
      </c>
    </row>
    <row r="16" spans="1:27" ht="18.5" x14ac:dyDescent="0.45">
      <c r="A16" s="1" t="s">
        <v>204</v>
      </c>
      <c r="B16" s="1" t="s">
        <v>205</v>
      </c>
      <c r="C16" s="1" t="s">
        <v>206</v>
      </c>
      <c r="D16" s="1" t="s">
        <v>30</v>
      </c>
      <c r="E16" s="3">
        <v>2023</v>
      </c>
      <c r="F16" s="1" t="s">
        <v>207</v>
      </c>
      <c r="G16" s="1" t="s">
        <v>32</v>
      </c>
      <c r="H16" s="1" t="s">
        <v>61</v>
      </c>
      <c r="I16" s="1">
        <v>51</v>
      </c>
      <c r="J16" s="1">
        <v>11</v>
      </c>
      <c r="K16" s="1">
        <v>2</v>
      </c>
      <c r="L16" s="1">
        <v>10</v>
      </c>
      <c r="M16" s="1" t="s">
        <v>208</v>
      </c>
      <c r="N16" s="1" t="s">
        <v>209</v>
      </c>
      <c r="O16" s="1" t="s">
        <v>210</v>
      </c>
      <c r="P16" s="1" t="s">
        <v>211</v>
      </c>
      <c r="Q16" s="1" t="s">
        <v>212</v>
      </c>
      <c r="R16" s="1">
        <v>57</v>
      </c>
      <c r="S16" s="1">
        <v>1</v>
      </c>
      <c r="T16" s="1" t="s">
        <v>213</v>
      </c>
      <c r="U16" s="1" t="str">
        <f>HYPERLINK("http://dx.doi.org/10.1051/ro/2022211","http://dx.doi.org/10.1051/ro/2022211")</f>
        <v>http://dx.doi.org/10.1051/ro/2022211</v>
      </c>
      <c r="V16" s="1">
        <v>22</v>
      </c>
      <c r="W16" s="1" t="s">
        <v>214</v>
      </c>
      <c r="X16" s="1" t="s">
        <v>41</v>
      </c>
      <c r="Y16" s="1" t="s">
        <v>214</v>
      </c>
      <c r="Z16" s="1" t="s">
        <v>37</v>
      </c>
      <c r="AA16" s="1" t="s">
        <v>215</v>
      </c>
    </row>
    <row r="17" spans="1:27" ht="18.5" x14ac:dyDescent="0.45">
      <c r="A17" s="1" t="s">
        <v>216</v>
      </c>
      <c r="B17" s="1" t="s">
        <v>217</v>
      </c>
      <c r="C17" s="1" t="s">
        <v>218</v>
      </c>
      <c r="D17" s="1" t="s">
        <v>219</v>
      </c>
      <c r="E17" s="3">
        <v>2023</v>
      </c>
      <c r="F17" s="1" t="s">
        <v>220</v>
      </c>
      <c r="G17" s="1" t="s">
        <v>32</v>
      </c>
      <c r="H17" s="1" t="s">
        <v>221</v>
      </c>
      <c r="I17" s="1">
        <v>34</v>
      </c>
      <c r="J17" s="1">
        <v>0</v>
      </c>
      <c r="K17" s="1">
        <v>0</v>
      </c>
      <c r="L17" s="1">
        <v>0</v>
      </c>
      <c r="M17" s="1" t="s">
        <v>222</v>
      </c>
      <c r="N17" s="1" t="s">
        <v>223</v>
      </c>
      <c r="O17" s="1" t="s">
        <v>224</v>
      </c>
      <c r="P17" s="1" t="s">
        <v>37</v>
      </c>
      <c r="Q17" s="1" t="s">
        <v>37</v>
      </c>
      <c r="R17" s="1" t="s">
        <v>37</v>
      </c>
      <c r="S17" s="1" t="s">
        <v>37</v>
      </c>
      <c r="T17" s="1" t="s">
        <v>37</v>
      </c>
      <c r="U17" s="1" t="s">
        <v>37</v>
      </c>
      <c r="V17" s="1">
        <v>14</v>
      </c>
      <c r="W17" s="1" t="s">
        <v>225</v>
      </c>
      <c r="X17" s="1" t="s">
        <v>226</v>
      </c>
      <c r="Y17" s="1" t="s">
        <v>227</v>
      </c>
      <c r="Z17" s="1" t="s">
        <v>37</v>
      </c>
      <c r="AA17" s="1" t="s">
        <v>37</v>
      </c>
    </row>
    <row r="18" spans="1:27" ht="18.5" x14ac:dyDescent="0.45">
      <c r="A18" s="1" t="s">
        <v>228</v>
      </c>
      <c r="B18" s="1" t="s">
        <v>229</v>
      </c>
      <c r="C18" s="1" t="s">
        <v>230</v>
      </c>
      <c r="D18" s="1" t="s">
        <v>30</v>
      </c>
      <c r="E18" s="3">
        <v>2023</v>
      </c>
      <c r="F18" s="1" t="s">
        <v>231</v>
      </c>
      <c r="G18" s="1" t="s">
        <v>32</v>
      </c>
      <c r="H18" s="1" t="s">
        <v>232</v>
      </c>
      <c r="I18" s="1">
        <v>39</v>
      </c>
      <c r="J18" s="1">
        <v>8</v>
      </c>
      <c r="K18" s="1">
        <v>4</v>
      </c>
      <c r="L18" s="1">
        <v>23</v>
      </c>
      <c r="M18" s="1" t="s">
        <v>233</v>
      </c>
      <c r="N18" s="1" t="s">
        <v>234</v>
      </c>
      <c r="O18" s="1" t="s">
        <v>235</v>
      </c>
      <c r="P18" s="1" t="s">
        <v>236</v>
      </c>
      <c r="Q18" s="1" t="s">
        <v>237</v>
      </c>
      <c r="R18" s="1">
        <v>19</v>
      </c>
      <c r="S18" s="1">
        <v>8</v>
      </c>
      <c r="T18" s="1" t="s">
        <v>238</v>
      </c>
      <c r="U18" s="1" t="str">
        <f>HYPERLINK("http://dx.doi.org/10.3934/jimo.2022182","http://dx.doi.org/10.3934/jimo.2022182")</f>
        <v>http://dx.doi.org/10.3934/jimo.2022182</v>
      </c>
      <c r="V18" s="1">
        <v>29</v>
      </c>
      <c r="W18" s="1" t="s">
        <v>239</v>
      </c>
      <c r="X18" s="1" t="s">
        <v>41</v>
      </c>
      <c r="Y18" s="1" t="s">
        <v>240</v>
      </c>
      <c r="Z18" s="1" t="s">
        <v>37</v>
      </c>
      <c r="AA18" s="1" t="s">
        <v>42</v>
      </c>
    </row>
    <row r="19" spans="1:27" ht="18.5" x14ac:dyDescent="0.45">
      <c r="A19" s="1" t="s">
        <v>241</v>
      </c>
      <c r="B19" s="1" t="s">
        <v>242</v>
      </c>
      <c r="C19" s="1" t="s">
        <v>243</v>
      </c>
      <c r="D19" s="1" t="s">
        <v>30</v>
      </c>
      <c r="E19" s="3">
        <v>2023</v>
      </c>
      <c r="F19" s="1" t="s">
        <v>244</v>
      </c>
      <c r="G19" s="1" t="s">
        <v>87</v>
      </c>
      <c r="H19" s="1" t="s">
        <v>245</v>
      </c>
      <c r="I19" s="1">
        <v>59</v>
      </c>
      <c r="J19" s="1">
        <v>7</v>
      </c>
      <c r="K19" s="1">
        <v>0</v>
      </c>
      <c r="L19" s="1">
        <v>2</v>
      </c>
      <c r="M19" s="1" t="s">
        <v>184</v>
      </c>
      <c r="N19" s="1" t="s">
        <v>185</v>
      </c>
      <c r="O19" s="1" t="s">
        <v>186</v>
      </c>
      <c r="P19" s="1" t="s">
        <v>246</v>
      </c>
      <c r="Q19" s="1" t="s">
        <v>247</v>
      </c>
      <c r="R19" s="1">
        <v>12</v>
      </c>
      <c r="S19" s="1">
        <v>2</v>
      </c>
      <c r="T19" s="1" t="s">
        <v>248</v>
      </c>
      <c r="U19" s="1" t="str">
        <f>HYPERLINK("http://dx.doi.org/10.1007/s13520-023-00175-4","http://dx.doi.org/10.1007/s13520-023-00175-4")</f>
        <v>http://dx.doi.org/10.1007/s13520-023-00175-4</v>
      </c>
      <c r="V19" s="1">
        <v>17</v>
      </c>
      <c r="W19" s="1" t="s">
        <v>249</v>
      </c>
      <c r="X19" s="1" t="s">
        <v>56</v>
      </c>
      <c r="Y19" s="1" t="s">
        <v>151</v>
      </c>
      <c r="Z19" s="1" t="s">
        <v>37</v>
      </c>
      <c r="AA19" s="1" t="s">
        <v>37</v>
      </c>
    </row>
    <row r="20" spans="1:27" ht="18.5" x14ac:dyDescent="0.45">
      <c r="A20" s="1" t="s">
        <v>250</v>
      </c>
      <c r="B20" s="1" t="s">
        <v>251</v>
      </c>
      <c r="C20" s="1" t="s">
        <v>252</v>
      </c>
      <c r="D20" s="1" t="s">
        <v>30</v>
      </c>
      <c r="E20" s="3">
        <v>2023</v>
      </c>
      <c r="F20" s="1" t="s">
        <v>253</v>
      </c>
      <c r="G20" s="1" t="s">
        <v>32</v>
      </c>
      <c r="H20" s="1" t="s">
        <v>254</v>
      </c>
      <c r="I20" s="1">
        <v>72</v>
      </c>
      <c r="J20" s="1">
        <v>1</v>
      </c>
      <c r="K20" s="1">
        <v>1</v>
      </c>
      <c r="L20" s="1">
        <v>19</v>
      </c>
      <c r="M20" s="1" t="s">
        <v>255</v>
      </c>
      <c r="N20" s="1" t="s">
        <v>256</v>
      </c>
      <c r="O20" s="1" t="s">
        <v>257</v>
      </c>
      <c r="P20" s="1" t="s">
        <v>258</v>
      </c>
      <c r="Q20" s="1" t="s">
        <v>259</v>
      </c>
      <c r="R20" s="1">
        <v>462</v>
      </c>
      <c r="S20" s="1" t="s">
        <v>37</v>
      </c>
      <c r="T20" s="1" t="s">
        <v>260</v>
      </c>
      <c r="U20" s="1" t="str">
        <f>HYPERLINK("http://dx.doi.org/10.1016/j.physleta.2023.128653","http://dx.doi.org/10.1016/j.physleta.2023.128653")</f>
        <v>http://dx.doi.org/10.1016/j.physleta.2023.128653</v>
      </c>
      <c r="V20" s="1">
        <v>6</v>
      </c>
      <c r="W20" s="1" t="s">
        <v>261</v>
      </c>
      <c r="X20" s="1" t="s">
        <v>41</v>
      </c>
      <c r="Y20" s="1" t="s">
        <v>262</v>
      </c>
      <c r="Z20" s="1" t="s">
        <v>37</v>
      </c>
      <c r="AA20" s="1" t="s">
        <v>37</v>
      </c>
    </row>
    <row r="21" spans="1:27" ht="18.5" x14ac:dyDescent="0.45">
      <c r="A21" s="1" t="s">
        <v>263</v>
      </c>
      <c r="B21" s="1" t="s">
        <v>264</v>
      </c>
      <c r="C21" s="1" t="s">
        <v>265</v>
      </c>
      <c r="D21" s="1" t="s">
        <v>266</v>
      </c>
      <c r="E21" s="3">
        <v>2023</v>
      </c>
      <c r="F21" s="1" t="s">
        <v>267</v>
      </c>
      <c r="G21" s="1" t="s">
        <v>32</v>
      </c>
      <c r="H21" s="1" t="s">
        <v>268</v>
      </c>
      <c r="I21" s="1">
        <v>8</v>
      </c>
      <c r="J21" s="1">
        <v>1</v>
      </c>
      <c r="K21" s="1">
        <v>0</v>
      </c>
      <c r="L21" s="1">
        <v>0</v>
      </c>
      <c r="M21" s="1" t="s">
        <v>269</v>
      </c>
      <c r="N21" s="1" t="s">
        <v>270</v>
      </c>
      <c r="O21" s="1" t="s">
        <v>271</v>
      </c>
      <c r="P21" s="1" t="s">
        <v>272</v>
      </c>
      <c r="Q21" s="1" t="s">
        <v>37</v>
      </c>
      <c r="R21" s="1">
        <v>124</v>
      </c>
      <c r="S21" s="1">
        <v>2</v>
      </c>
      <c r="T21" s="1" t="s">
        <v>37</v>
      </c>
      <c r="U21" s="1" t="s">
        <v>37</v>
      </c>
      <c r="V21" s="1">
        <v>1</v>
      </c>
      <c r="W21" s="1" t="s">
        <v>106</v>
      </c>
      <c r="X21" s="1" t="s">
        <v>41</v>
      </c>
      <c r="Y21" s="1" t="s">
        <v>107</v>
      </c>
      <c r="Z21" s="1" t="s">
        <v>37</v>
      </c>
      <c r="AA21" s="1" t="s">
        <v>37</v>
      </c>
    </row>
    <row r="22" spans="1:27" ht="18.5" x14ac:dyDescent="0.45">
      <c r="A22" s="1" t="s">
        <v>273</v>
      </c>
      <c r="B22" s="1" t="s">
        <v>274</v>
      </c>
      <c r="C22" s="1" t="s">
        <v>275</v>
      </c>
      <c r="D22" s="1" t="s">
        <v>30</v>
      </c>
      <c r="E22" s="3">
        <v>2023</v>
      </c>
      <c r="F22" s="1" t="s">
        <v>276</v>
      </c>
      <c r="G22" s="1" t="s">
        <v>32</v>
      </c>
      <c r="H22" s="1" t="s">
        <v>61</v>
      </c>
      <c r="I22" s="1">
        <v>60</v>
      </c>
      <c r="J22" s="1">
        <v>20</v>
      </c>
      <c r="K22" s="1">
        <v>6</v>
      </c>
      <c r="L22" s="1">
        <v>31</v>
      </c>
      <c r="M22" s="1" t="s">
        <v>184</v>
      </c>
      <c r="N22" s="1" t="s">
        <v>185</v>
      </c>
      <c r="O22" s="1" t="s">
        <v>186</v>
      </c>
      <c r="P22" s="1" t="s">
        <v>277</v>
      </c>
      <c r="Q22" s="1" t="s">
        <v>278</v>
      </c>
      <c r="R22" s="1">
        <v>53</v>
      </c>
      <c r="S22" s="1">
        <v>1</v>
      </c>
      <c r="T22" s="1" t="s">
        <v>279</v>
      </c>
      <c r="U22" s="1" t="str">
        <f>HYPERLINK("http://dx.doi.org/10.1007/s10489-022-03442-2","http://dx.doi.org/10.1007/s10489-022-03442-2")</f>
        <v>http://dx.doi.org/10.1007/s10489-022-03442-2</v>
      </c>
      <c r="V22" s="1">
        <v>22</v>
      </c>
      <c r="W22" s="1" t="s">
        <v>190</v>
      </c>
      <c r="X22" s="1" t="s">
        <v>41</v>
      </c>
      <c r="Y22" s="1" t="s">
        <v>191</v>
      </c>
      <c r="Z22" s="1" t="s">
        <v>37</v>
      </c>
      <c r="AA22" s="1" t="s">
        <v>37</v>
      </c>
    </row>
    <row r="23" spans="1:27" ht="18.5" x14ac:dyDescent="0.45">
      <c r="A23" s="1" t="s">
        <v>280</v>
      </c>
      <c r="B23" s="1" t="s">
        <v>281</v>
      </c>
      <c r="C23" s="1" t="s">
        <v>282</v>
      </c>
      <c r="D23" s="1" t="s">
        <v>30</v>
      </c>
      <c r="E23" s="3">
        <v>2023</v>
      </c>
      <c r="F23" s="1" t="s">
        <v>283</v>
      </c>
      <c r="G23" s="1" t="s">
        <v>32</v>
      </c>
      <c r="H23" s="1" t="s">
        <v>284</v>
      </c>
      <c r="I23" s="1">
        <v>43</v>
      </c>
      <c r="J23" s="1">
        <v>0</v>
      </c>
      <c r="K23" s="1">
        <v>0</v>
      </c>
      <c r="L23" s="1">
        <v>1</v>
      </c>
      <c r="M23" s="1" t="s">
        <v>285</v>
      </c>
      <c r="N23" s="1" t="s">
        <v>286</v>
      </c>
      <c r="O23" s="1" t="s">
        <v>287</v>
      </c>
      <c r="P23" s="1" t="s">
        <v>288</v>
      </c>
      <c r="Q23" s="1" t="s">
        <v>289</v>
      </c>
      <c r="R23" s="1">
        <v>11</v>
      </c>
      <c r="S23" s="1">
        <v>2</v>
      </c>
      <c r="T23" s="1" t="s">
        <v>290</v>
      </c>
      <c r="U23" s="1" t="str">
        <f>HYPERLINK("http://dx.doi.org/10.1177/23210230231203769","http://dx.doi.org/10.1177/23210230231203769")</f>
        <v>http://dx.doi.org/10.1177/23210230231203769</v>
      </c>
      <c r="V23" s="1">
        <v>12</v>
      </c>
      <c r="W23" s="1" t="s">
        <v>291</v>
      </c>
      <c r="X23" s="1" t="s">
        <v>56</v>
      </c>
      <c r="Y23" s="1" t="s">
        <v>292</v>
      </c>
      <c r="Z23" s="1" t="s">
        <v>37</v>
      </c>
      <c r="AA23" s="1" t="s">
        <v>37</v>
      </c>
    </row>
    <row r="24" spans="1:27" ht="18.5" x14ac:dyDescent="0.45">
      <c r="A24" s="1" t="s">
        <v>293</v>
      </c>
      <c r="B24" s="1" t="s">
        <v>294</v>
      </c>
      <c r="C24" s="1" t="s">
        <v>295</v>
      </c>
      <c r="D24" s="1" t="s">
        <v>30</v>
      </c>
      <c r="E24" s="3">
        <v>2023</v>
      </c>
      <c r="F24" s="1" t="s">
        <v>296</v>
      </c>
      <c r="G24" s="1" t="s">
        <v>32</v>
      </c>
      <c r="H24" s="1" t="s">
        <v>297</v>
      </c>
      <c r="I24" s="1">
        <v>15</v>
      </c>
      <c r="J24" s="1">
        <v>2</v>
      </c>
      <c r="K24" s="1">
        <v>0</v>
      </c>
      <c r="L24" s="1">
        <v>0</v>
      </c>
      <c r="M24" s="1" t="s">
        <v>298</v>
      </c>
      <c r="N24" s="1" t="s">
        <v>299</v>
      </c>
      <c r="O24" s="1" t="s">
        <v>300</v>
      </c>
      <c r="P24" s="1" t="s">
        <v>301</v>
      </c>
      <c r="Q24" s="1" t="s">
        <v>37</v>
      </c>
      <c r="R24" s="1">
        <v>47</v>
      </c>
      <c r="S24" s="1">
        <v>4</v>
      </c>
      <c r="T24" s="1" t="s">
        <v>302</v>
      </c>
      <c r="U24" s="1" t="str">
        <f>HYPERLINK("http://dx.doi.org/10.46793/KgJMat2304.577D","http://dx.doi.org/10.46793/KgJMat2304.577D")</f>
        <v>http://dx.doi.org/10.46793/KgJMat2304.577D</v>
      </c>
      <c r="V24" s="1">
        <v>21</v>
      </c>
      <c r="W24" s="1" t="s">
        <v>40</v>
      </c>
      <c r="X24" s="1" t="s">
        <v>56</v>
      </c>
      <c r="Y24" s="1" t="s">
        <v>40</v>
      </c>
      <c r="Z24" s="1" t="s">
        <v>37</v>
      </c>
      <c r="AA24" s="1" t="s">
        <v>42</v>
      </c>
    </row>
    <row r="25" spans="1:27" ht="18.5" x14ac:dyDescent="0.45">
      <c r="A25" s="1" t="s">
        <v>303</v>
      </c>
      <c r="B25" s="1" t="s">
        <v>304</v>
      </c>
      <c r="C25" s="1" t="s">
        <v>305</v>
      </c>
      <c r="D25" s="1" t="s">
        <v>30</v>
      </c>
      <c r="E25" s="3">
        <v>2023</v>
      </c>
      <c r="F25" s="1" t="s">
        <v>306</v>
      </c>
      <c r="G25" s="1" t="s">
        <v>32</v>
      </c>
      <c r="H25" s="1" t="s">
        <v>254</v>
      </c>
      <c r="I25" s="1">
        <v>68</v>
      </c>
      <c r="J25" s="1">
        <v>0</v>
      </c>
      <c r="K25" s="1">
        <v>6</v>
      </c>
      <c r="L25" s="1">
        <v>23</v>
      </c>
      <c r="M25" s="1" t="s">
        <v>307</v>
      </c>
      <c r="N25" s="1" t="s">
        <v>308</v>
      </c>
      <c r="O25" s="1" t="s">
        <v>309</v>
      </c>
      <c r="P25" s="1" t="s">
        <v>310</v>
      </c>
      <c r="Q25" s="1" t="s">
        <v>311</v>
      </c>
      <c r="R25" s="1">
        <v>32</v>
      </c>
      <c r="S25" s="1">
        <v>2</v>
      </c>
      <c r="T25" s="1" t="s">
        <v>312</v>
      </c>
      <c r="U25" s="1" t="str">
        <f>HYPERLINK("http://dx.doi.org/10.1142/S0218863523500170","http://dx.doi.org/10.1142/S0218863523500170")</f>
        <v>http://dx.doi.org/10.1142/S0218863523500170</v>
      </c>
      <c r="V25" s="1">
        <v>13</v>
      </c>
      <c r="W25" s="1" t="s">
        <v>313</v>
      </c>
      <c r="X25" s="1" t="s">
        <v>41</v>
      </c>
      <c r="Y25" s="1" t="s">
        <v>314</v>
      </c>
      <c r="Z25" s="1" t="s">
        <v>37</v>
      </c>
      <c r="AA25" s="1" t="s">
        <v>37</v>
      </c>
    </row>
    <row r="26" spans="1:27" ht="18.5" x14ac:dyDescent="0.45">
      <c r="A26" s="1" t="s">
        <v>315</v>
      </c>
      <c r="B26" s="1" t="s">
        <v>316</v>
      </c>
      <c r="C26" s="1" t="s">
        <v>317</v>
      </c>
      <c r="D26" s="1" t="s">
        <v>30</v>
      </c>
      <c r="E26" s="3">
        <v>2023</v>
      </c>
      <c r="F26" s="1" t="s">
        <v>318</v>
      </c>
      <c r="G26" s="1" t="s">
        <v>32</v>
      </c>
      <c r="H26" s="1" t="s">
        <v>319</v>
      </c>
      <c r="I26" s="1">
        <v>49</v>
      </c>
      <c r="J26" s="1">
        <v>2</v>
      </c>
      <c r="K26" s="1">
        <v>1</v>
      </c>
      <c r="L26" s="1">
        <v>7</v>
      </c>
      <c r="M26" s="1" t="s">
        <v>320</v>
      </c>
      <c r="N26" s="1" t="s">
        <v>76</v>
      </c>
      <c r="O26" s="1" t="s">
        <v>321</v>
      </c>
      <c r="P26" s="1" t="s">
        <v>322</v>
      </c>
      <c r="Q26" s="1" t="s">
        <v>323</v>
      </c>
      <c r="R26" s="1">
        <v>60</v>
      </c>
      <c r="S26" s="1">
        <v>4</v>
      </c>
      <c r="T26" s="1" t="s">
        <v>324</v>
      </c>
      <c r="U26" s="1" t="str">
        <f>HYPERLINK("http://dx.doi.org/10.1007/s12597-023-00668-7","http://dx.doi.org/10.1007/s12597-023-00668-7")</f>
        <v>http://dx.doi.org/10.1007/s12597-023-00668-7</v>
      </c>
      <c r="V26" s="1">
        <v>44</v>
      </c>
      <c r="W26" s="1" t="s">
        <v>214</v>
      </c>
      <c r="X26" s="1" t="s">
        <v>56</v>
      </c>
      <c r="Y26" s="1" t="s">
        <v>214</v>
      </c>
      <c r="Z26" s="1" t="s">
        <v>37</v>
      </c>
      <c r="AA26" s="1" t="s">
        <v>37</v>
      </c>
    </row>
    <row r="27" spans="1:27" ht="18.5" x14ac:dyDescent="0.45">
      <c r="A27" s="1" t="s">
        <v>325</v>
      </c>
      <c r="B27" s="1" t="s">
        <v>326</v>
      </c>
      <c r="C27" s="1" t="s">
        <v>327</v>
      </c>
      <c r="D27" s="1" t="s">
        <v>30</v>
      </c>
      <c r="E27" s="3">
        <v>2023</v>
      </c>
      <c r="F27" s="1" t="s">
        <v>328</v>
      </c>
      <c r="G27" s="1" t="s">
        <v>32</v>
      </c>
      <c r="H27" s="1" t="s">
        <v>329</v>
      </c>
      <c r="I27" s="1">
        <v>46</v>
      </c>
      <c r="J27" s="1">
        <v>0</v>
      </c>
      <c r="K27" s="1">
        <v>0</v>
      </c>
      <c r="L27" s="1">
        <v>1</v>
      </c>
      <c r="M27" s="1" t="s">
        <v>330</v>
      </c>
      <c r="N27" s="1" t="s">
        <v>331</v>
      </c>
      <c r="O27" s="1" t="s">
        <v>332</v>
      </c>
      <c r="P27" s="1" t="s">
        <v>333</v>
      </c>
      <c r="Q27" s="1" t="s">
        <v>334</v>
      </c>
      <c r="R27" s="1">
        <v>30</v>
      </c>
      <c r="S27" s="1">
        <v>11</v>
      </c>
      <c r="T27" s="1" t="s">
        <v>335</v>
      </c>
      <c r="U27" s="1" t="str">
        <f>HYPERLINK("http://dx.doi.org/10.1007/s43032-023-01279-9","http://dx.doi.org/10.1007/s43032-023-01279-9")</f>
        <v>http://dx.doi.org/10.1007/s43032-023-01279-9</v>
      </c>
      <c r="V27" s="1">
        <v>13</v>
      </c>
      <c r="W27" s="1" t="s">
        <v>336</v>
      </c>
      <c r="X27" s="1" t="s">
        <v>41</v>
      </c>
      <c r="Y27" s="1" t="s">
        <v>336</v>
      </c>
      <c r="Z27" s="1">
        <v>37286756</v>
      </c>
      <c r="AA27" s="1" t="s">
        <v>37</v>
      </c>
    </row>
    <row r="28" spans="1:27" ht="18.5" x14ac:dyDescent="0.45">
      <c r="A28" s="1" t="s">
        <v>337</v>
      </c>
      <c r="B28" s="1" t="s">
        <v>338</v>
      </c>
      <c r="C28" s="1" t="s">
        <v>339</v>
      </c>
      <c r="D28" s="1" t="s">
        <v>340</v>
      </c>
      <c r="E28" s="3">
        <v>2023</v>
      </c>
      <c r="F28" s="1" t="s">
        <v>341</v>
      </c>
      <c r="G28" s="1" t="s">
        <v>32</v>
      </c>
      <c r="H28" s="1" t="s">
        <v>342</v>
      </c>
      <c r="I28" s="1">
        <v>42</v>
      </c>
      <c r="J28" s="1">
        <v>1</v>
      </c>
      <c r="K28" s="1">
        <v>0</v>
      </c>
      <c r="L28" s="1">
        <v>1</v>
      </c>
      <c r="M28" s="1" t="s">
        <v>285</v>
      </c>
      <c r="N28" s="1" t="s">
        <v>286</v>
      </c>
      <c r="O28" s="1" t="s">
        <v>287</v>
      </c>
      <c r="P28" s="1" t="s">
        <v>343</v>
      </c>
      <c r="Q28" s="1" t="s">
        <v>344</v>
      </c>
      <c r="R28" s="1" t="s">
        <v>37</v>
      </c>
      <c r="S28" s="1" t="s">
        <v>37</v>
      </c>
      <c r="T28" s="1" t="s">
        <v>345</v>
      </c>
      <c r="U28" s="1" t="str">
        <f>HYPERLINK("http://dx.doi.org/10.1177/00219096231176748","http://dx.doi.org/10.1177/00219096231176748")</f>
        <v>http://dx.doi.org/10.1177/00219096231176748</v>
      </c>
      <c r="V28" s="1">
        <v>16</v>
      </c>
      <c r="W28" s="1" t="s">
        <v>346</v>
      </c>
      <c r="X28" s="1" t="s">
        <v>347</v>
      </c>
      <c r="Y28" s="1" t="s">
        <v>346</v>
      </c>
      <c r="Z28" s="1" t="s">
        <v>37</v>
      </c>
      <c r="AA28" s="1" t="s">
        <v>37</v>
      </c>
    </row>
    <row r="29" spans="1:27" ht="18.5" x14ac:dyDescent="0.45">
      <c r="A29" s="1" t="s">
        <v>43</v>
      </c>
      <c r="B29" s="1" t="s">
        <v>348</v>
      </c>
      <c r="C29" s="1" t="s">
        <v>349</v>
      </c>
      <c r="D29" s="1" t="s">
        <v>46</v>
      </c>
      <c r="E29" s="3">
        <v>2023</v>
      </c>
      <c r="F29" s="1" t="s">
        <v>350</v>
      </c>
      <c r="G29" s="1" t="s">
        <v>32</v>
      </c>
      <c r="H29" s="1" t="s">
        <v>351</v>
      </c>
      <c r="I29" s="1">
        <v>1</v>
      </c>
      <c r="J29" s="1">
        <v>0</v>
      </c>
      <c r="K29" s="1">
        <v>0</v>
      </c>
      <c r="L29" s="1">
        <v>0</v>
      </c>
      <c r="M29" s="1" t="s">
        <v>89</v>
      </c>
      <c r="N29" s="1" t="s">
        <v>50</v>
      </c>
      <c r="O29" s="1" t="s">
        <v>90</v>
      </c>
      <c r="P29" s="1" t="s">
        <v>352</v>
      </c>
      <c r="Q29" s="1" t="s">
        <v>353</v>
      </c>
      <c r="R29" s="1">
        <v>29</v>
      </c>
      <c r="S29" s="1">
        <v>1</v>
      </c>
      <c r="T29" s="1" t="s">
        <v>354</v>
      </c>
      <c r="U29" s="1" t="str">
        <f>HYPERLINK("http://dx.doi.org/10.1080/12259276.2022.2164416","http://dx.doi.org/10.1080/12259276.2022.2164416")</f>
        <v>http://dx.doi.org/10.1080/12259276.2022.2164416</v>
      </c>
      <c r="V29" s="1">
        <v>4</v>
      </c>
      <c r="W29" s="1" t="s">
        <v>355</v>
      </c>
      <c r="X29" s="1" t="s">
        <v>347</v>
      </c>
      <c r="Y29" s="1" t="s">
        <v>355</v>
      </c>
      <c r="Z29" s="1" t="s">
        <v>37</v>
      </c>
      <c r="AA29" s="1" t="s">
        <v>37</v>
      </c>
    </row>
    <row r="30" spans="1:27" ht="18.5" x14ac:dyDescent="0.45">
      <c r="A30" s="1" t="s">
        <v>356</v>
      </c>
      <c r="B30" s="1" t="s">
        <v>357</v>
      </c>
      <c r="C30" s="1" t="s">
        <v>358</v>
      </c>
      <c r="D30" s="1" t="s">
        <v>30</v>
      </c>
      <c r="E30" s="3">
        <v>2023</v>
      </c>
      <c r="F30" s="1" t="s">
        <v>359</v>
      </c>
      <c r="G30" s="1" t="s">
        <v>32</v>
      </c>
      <c r="H30" s="1" t="s">
        <v>360</v>
      </c>
      <c r="I30" s="1">
        <v>59</v>
      </c>
      <c r="J30" s="1">
        <v>17</v>
      </c>
      <c r="K30" s="1">
        <v>3</v>
      </c>
      <c r="L30" s="1">
        <v>10</v>
      </c>
      <c r="M30" s="1" t="s">
        <v>62</v>
      </c>
      <c r="N30" s="1" t="s">
        <v>63</v>
      </c>
      <c r="O30" s="1" t="s">
        <v>64</v>
      </c>
      <c r="P30" s="1" t="s">
        <v>361</v>
      </c>
      <c r="Q30" s="1" t="s">
        <v>362</v>
      </c>
      <c r="R30" s="1">
        <v>150</v>
      </c>
      <c r="S30" s="1" t="s">
        <v>37</v>
      </c>
      <c r="T30" s="1" t="s">
        <v>363</v>
      </c>
      <c r="U30" s="1" t="str">
        <f>HYPERLINK("http://dx.doi.org/10.1016/j.apgeog.2022.102842","http://dx.doi.org/10.1016/j.apgeog.2022.102842")</f>
        <v>http://dx.doi.org/10.1016/j.apgeog.2022.102842</v>
      </c>
      <c r="V30" s="1">
        <v>14</v>
      </c>
      <c r="W30" s="1" t="s">
        <v>364</v>
      </c>
      <c r="X30" s="1" t="s">
        <v>347</v>
      </c>
      <c r="Y30" s="1" t="s">
        <v>364</v>
      </c>
      <c r="Z30" s="1" t="s">
        <v>37</v>
      </c>
      <c r="AA30" s="1" t="s">
        <v>37</v>
      </c>
    </row>
    <row r="31" spans="1:27" ht="18.5" x14ac:dyDescent="0.45">
      <c r="A31" s="1" t="s">
        <v>365</v>
      </c>
      <c r="B31" s="1" t="s">
        <v>366</v>
      </c>
      <c r="C31" s="1" t="s">
        <v>367</v>
      </c>
      <c r="D31" s="1" t="s">
        <v>340</v>
      </c>
      <c r="E31" s="3">
        <v>2023</v>
      </c>
      <c r="F31" s="1" t="s">
        <v>368</v>
      </c>
      <c r="G31" s="1" t="s">
        <v>32</v>
      </c>
      <c r="H31" s="1" t="s">
        <v>369</v>
      </c>
      <c r="I31" s="1">
        <v>61</v>
      </c>
      <c r="J31" s="1">
        <v>2</v>
      </c>
      <c r="K31" s="1">
        <v>6</v>
      </c>
      <c r="L31" s="1">
        <v>12</v>
      </c>
      <c r="M31" s="1" t="s">
        <v>184</v>
      </c>
      <c r="N31" s="1" t="s">
        <v>185</v>
      </c>
      <c r="O31" s="1" t="s">
        <v>186</v>
      </c>
      <c r="P31" s="1" t="s">
        <v>370</v>
      </c>
      <c r="Q31" s="1" t="s">
        <v>371</v>
      </c>
      <c r="R31" s="1" t="s">
        <v>37</v>
      </c>
      <c r="S31" s="1" t="s">
        <v>37</v>
      </c>
      <c r="T31" s="1" t="s">
        <v>372</v>
      </c>
      <c r="U31" s="1" t="str">
        <f>HYPERLINK("http://dx.doi.org/10.1007/s10668-023-03966-8","http://dx.doi.org/10.1007/s10668-023-03966-8")</f>
        <v>http://dx.doi.org/10.1007/s10668-023-03966-8</v>
      </c>
      <c r="V31" s="1">
        <v>31</v>
      </c>
      <c r="W31" s="1" t="s">
        <v>373</v>
      </c>
      <c r="X31" s="1" t="s">
        <v>41</v>
      </c>
      <c r="Y31" s="1" t="s">
        <v>374</v>
      </c>
      <c r="Z31" s="1" t="s">
        <v>37</v>
      </c>
      <c r="AA31" s="1" t="s">
        <v>37</v>
      </c>
    </row>
    <row r="32" spans="1:27" ht="18.5" x14ac:dyDescent="0.45">
      <c r="A32" s="1" t="s">
        <v>375</v>
      </c>
      <c r="B32" s="1" t="s">
        <v>376</v>
      </c>
      <c r="C32" s="1" t="s">
        <v>377</v>
      </c>
      <c r="D32" s="1" t="s">
        <v>30</v>
      </c>
      <c r="E32" s="3">
        <v>2023</v>
      </c>
      <c r="F32" s="1" t="s">
        <v>378</v>
      </c>
      <c r="G32" s="1" t="s">
        <v>32</v>
      </c>
      <c r="H32" s="1" t="s">
        <v>379</v>
      </c>
      <c r="I32" s="1">
        <v>9</v>
      </c>
      <c r="J32" s="1">
        <v>0</v>
      </c>
      <c r="K32" s="1">
        <v>0</v>
      </c>
      <c r="L32" s="1">
        <v>0</v>
      </c>
      <c r="M32" s="1" t="s">
        <v>380</v>
      </c>
      <c r="N32" s="1" t="s">
        <v>381</v>
      </c>
      <c r="O32" s="1" t="s">
        <v>382</v>
      </c>
      <c r="P32" s="1" t="s">
        <v>383</v>
      </c>
      <c r="Q32" s="1" t="s">
        <v>384</v>
      </c>
      <c r="R32" s="1">
        <v>67</v>
      </c>
      <c r="S32" s="1">
        <v>4</v>
      </c>
      <c r="T32" s="1" t="s">
        <v>385</v>
      </c>
      <c r="U32" s="1" t="str">
        <f>HYPERLINK("http://dx.doi.org/10.4103/ijph.ijph_1497_22","http://dx.doi.org/10.4103/ijph.ijph_1497_22")</f>
        <v>http://dx.doi.org/10.4103/ijph.ijph_1497_22</v>
      </c>
      <c r="V32" s="1">
        <v>4</v>
      </c>
      <c r="W32" s="1" t="s">
        <v>386</v>
      </c>
      <c r="X32" s="1" t="s">
        <v>387</v>
      </c>
      <c r="Y32" s="1" t="s">
        <v>386</v>
      </c>
      <c r="Z32" s="1">
        <v>38934810</v>
      </c>
      <c r="AA32" s="1" t="s">
        <v>42</v>
      </c>
    </row>
    <row r="33" spans="1:27" ht="18.5" x14ac:dyDescent="0.45">
      <c r="A33" s="1" t="s">
        <v>388</v>
      </c>
      <c r="B33" s="1" t="s">
        <v>389</v>
      </c>
      <c r="C33" s="1" t="s">
        <v>390</v>
      </c>
      <c r="D33" s="1" t="s">
        <v>46</v>
      </c>
      <c r="E33" s="3">
        <v>2023</v>
      </c>
      <c r="F33" s="1" t="s">
        <v>391</v>
      </c>
      <c r="G33" s="1" t="s">
        <v>32</v>
      </c>
      <c r="H33" s="1" t="s">
        <v>392</v>
      </c>
      <c r="I33" s="1">
        <v>1</v>
      </c>
      <c r="J33" s="1">
        <v>0</v>
      </c>
      <c r="K33" s="1">
        <v>0</v>
      </c>
      <c r="L33" s="1">
        <v>0</v>
      </c>
      <c r="M33" s="1" t="s">
        <v>49</v>
      </c>
      <c r="N33" s="1" t="s">
        <v>50</v>
      </c>
      <c r="O33" s="1" t="s">
        <v>51</v>
      </c>
      <c r="P33" s="1" t="s">
        <v>393</v>
      </c>
      <c r="Q33" s="1" t="s">
        <v>394</v>
      </c>
      <c r="R33" s="1">
        <v>30</v>
      </c>
      <c r="S33" s="1">
        <v>8</v>
      </c>
      <c r="T33" s="1" t="s">
        <v>395</v>
      </c>
      <c r="U33" s="1" t="str">
        <f>HYPERLINK("http://dx.doi.org/10.1080/13510347.2023.2243227","http://dx.doi.org/10.1080/13510347.2023.2243227")</f>
        <v>http://dx.doi.org/10.1080/13510347.2023.2243227</v>
      </c>
      <c r="V33" s="1">
        <v>2</v>
      </c>
      <c r="W33" s="1" t="s">
        <v>291</v>
      </c>
      <c r="X33" s="1" t="s">
        <v>347</v>
      </c>
      <c r="Y33" s="1" t="s">
        <v>292</v>
      </c>
      <c r="Z33" s="1" t="s">
        <v>37</v>
      </c>
      <c r="AA33" s="1" t="s">
        <v>37</v>
      </c>
    </row>
    <row r="34" spans="1:27" ht="18.5" x14ac:dyDescent="0.45">
      <c r="A34" s="1" t="s">
        <v>396</v>
      </c>
      <c r="B34" s="1" t="s">
        <v>397</v>
      </c>
      <c r="C34" s="1" t="s">
        <v>398</v>
      </c>
      <c r="D34" s="1" t="s">
        <v>46</v>
      </c>
      <c r="E34" s="3">
        <v>2023</v>
      </c>
      <c r="F34" s="1" t="s">
        <v>399</v>
      </c>
      <c r="G34" s="1" t="s">
        <v>32</v>
      </c>
      <c r="H34" s="1" t="s">
        <v>400</v>
      </c>
      <c r="I34" s="1">
        <v>1</v>
      </c>
      <c r="J34" s="1">
        <v>0</v>
      </c>
      <c r="K34" s="1">
        <v>0</v>
      </c>
      <c r="L34" s="1">
        <v>0</v>
      </c>
      <c r="M34" s="1" t="s">
        <v>401</v>
      </c>
      <c r="N34" s="1" t="s">
        <v>402</v>
      </c>
      <c r="O34" s="1" t="s">
        <v>403</v>
      </c>
      <c r="P34" s="1" t="s">
        <v>404</v>
      </c>
      <c r="Q34" s="1" t="s">
        <v>405</v>
      </c>
      <c r="R34" s="1">
        <v>35</v>
      </c>
      <c r="S34" s="1">
        <v>1</v>
      </c>
      <c r="T34" s="1" t="s">
        <v>406</v>
      </c>
      <c r="U34" s="1" t="str">
        <f>HYPERLINK("http://dx.doi.org/10.1177/08438714221146921a","http://dx.doi.org/10.1177/08438714221146921a")</f>
        <v>http://dx.doi.org/10.1177/08438714221146921a</v>
      </c>
      <c r="V34" s="1">
        <v>3</v>
      </c>
      <c r="W34" s="1" t="s">
        <v>407</v>
      </c>
      <c r="X34" s="1" t="s">
        <v>56</v>
      </c>
      <c r="Y34" s="1" t="s">
        <v>407</v>
      </c>
      <c r="Z34" s="1" t="s">
        <v>37</v>
      </c>
      <c r="AA34" s="1" t="s">
        <v>37</v>
      </c>
    </row>
    <row r="35" spans="1:27" ht="18.5" x14ac:dyDescent="0.45">
      <c r="A35" s="1" t="s">
        <v>408</v>
      </c>
      <c r="B35" s="1" t="s">
        <v>409</v>
      </c>
      <c r="C35" s="1" t="s">
        <v>410</v>
      </c>
      <c r="D35" s="1" t="s">
        <v>30</v>
      </c>
      <c r="E35" s="3">
        <v>2023</v>
      </c>
      <c r="F35" s="1" t="s">
        <v>411</v>
      </c>
      <c r="G35" s="1" t="s">
        <v>32</v>
      </c>
      <c r="H35" s="1" t="s">
        <v>412</v>
      </c>
      <c r="I35" s="1">
        <v>126</v>
      </c>
      <c r="J35" s="1">
        <v>11</v>
      </c>
      <c r="K35" s="1">
        <v>2</v>
      </c>
      <c r="L35" s="1">
        <v>17</v>
      </c>
      <c r="M35" s="1" t="s">
        <v>170</v>
      </c>
      <c r="N35" s="1" t="s">
        <v>171</v>
      </c>
      <c r="O35" s="1" t="s">
        <v>172</v>
      </c>
      <c r="P35" s="1" t="s">
        <v>413</v>
      </c>
      <c r="Q35" s="1" t="s">
        <v>414</v>
      </c>
      <c r="R35" s="1">
        <v>15</v>
      </c>
      <c r="S35" s="1">
        <v>2</v>
      </c>
      <c r="T35" s="1" t="s">
        <v>415</v>
      </c>
      <c r="U35" s="1" t="str">
        <f>HYPERLINK("http://dx.doi.org/10.1108/JARHE-06-2021-0233","http://dx.doi.org/10.1108/JARHE-06-2021-0233")</f>
        <v>http://dx.doi.org/10.1108/JARHE-06-2021-0233</v>
      </c>
      <c r="V35" s="1">
        <v>23</v>
      </c>
      <c r="W35" s="1" t="s">
        <v>416</v>
      </c>
      <c r="X35" s="1" t="s">
        <v>56</v>
      </c>
      <c r="Y35" s="1" t="s">
        <v>416</v>
      </c>
      <c r="Z35" s="1" t="s">
        <v>37</v>
      </c>
      <c r="AA35" s="1" t="s">
        <v>37</v>
      </c>
    </row>
    <row r="36" spans="1:27" ht="18.5" x14ac:dyDescent="0.45">
      <c r="A36" s="1" t="s">
        <v>417</v>
      </c>
      <c r="B36" s="1" t="s">
        <v>418</v>
      </c>
      <c r="C36" s="1" t="s">
        <v>419</v>
      </c>
      <c r="D36" s="1" t="s">
        <v>30</v>
      </c>
      <c r="E36" s="3">
        <v>2023</v>
      </c>
      <c r="F36" s="1" t="s">
        <v>420</v>
      </c>
      <c r="G36" s="1" t="s">
        <v>32</v>
      </c>
      <c r="H36" s="1" t="s">
        <v>421</v>
      </c>
      <c r="I36" s="1">
        <v>17</v>
      </c>
      <c r="J36" s="1">
        <v>6</v>
      </c>
      <c r="K36" s="1">
        <v>0</v>
      </c>
      <c r="L36" s="1">
        <v>0</v>
      </c>
      <c r="M36" s="1" t="s">
        <v>34</v>
      </c>
      <c r="N36" s="1" t="s">
        <v>35</v>
      </c>
      <c r="O36" s="1" t="s">
        <v>36</v>
      </c>
      <c r="P36" s="1" t="s">
        <v>37</v>
      </c>
      <c r="Q36" s="1" t="s">
        <v>422</v>
      </c>
      <c r="R36" s="1">
        <v>12</v>
      </c>
      <c r="S36" s="1">
        <v>5</v>
      </c>
      <c r="T36" s="1" t="s">
        <v>423</v>
      </c>
      <c r="U36" s="1" t="str">
        <f>HYPERLINK("http://dx.doi.org/10.3390/axioms12050415","http://dx.doi.org/10.3390/axioms12050415")</f>
        <v>http://dx.doi.org/10.3390/axioms12050415</v>
      </c>
      <c r="V36" s="1">
        <v>16</v>
      </c>
      <c r="W36" s="1" t="s">
        <v>117</v>
      </c>
      <c r="X36" s="1" t="s">
        <v>41</v>
      </c>
      <c r="Y36" s="1" t="s">
        <v>40</v>
      </c>
      <c r="Z36" s="1" t="s">
        <v>37</v>
      </c>
      <c r="AA36" s="1" t="s">
        <v>42</v>
      </c>
    </row>
    <row r="37" spans="1:27" ht="18.5" x14ac:dyDescent="0.45">
      <c r="A37" s="1" t="s">
        <v>424</v>
      </c>
      <c r="B37" s="1" t="s">
        <v>425</v>
      </c>
      <c r="C37" s="1" t="s">
        <v>426</v>
      </c>
      <c r="D37" s="1" t="s">
        <v>427</v>
      </c>
      <c r="E37" s="3">
        <v>2023</v>
      </c>
      <c r="F37" s="1" t="s">
        <v>428</v>
      </c>
      <c r="G37" s="1" t="s">
        <v>32</v>
      </c>
      <c r="H37" s="1" t="s">
        <v>429</v>
      </c>
      <c r="I37" s="1">
        <v>104</v>
      </c>
      <c r="J37" s="1">
        <v>1</v>
      </c>
      <c r="K37" s="1">
        <v>2</v>
      </c>
      <c r="L37" s="1">
        <v>5</v>
      </c>
      <c r="M37" s="1" t="s">
        <v>184</v>
      </c>
      <c r="N37" s="1" t="s">
        <v>185</v>
      </c>
      <c r="O37" s="1" t="s">
        <v>186</v>
      </c>
      <c r="P37" s="1" t="s">
        <v>430</v>
      </c>
      <c r="Q37" s="1" t="s">
        <v>431</v>
      </c>
      <c r="R37" s="1">
        <v>195</v>
      </c>
      <c r="S37" s="1">
        <v>5</v>
      </c>
      <c r="T37" s="1" t="s">
        <v>432</v>
      </c>
      <c r="U37" s="1" t="str">
        <f>HYPERLINK("http://dx.doi.org/10.1007/s10661-023-11218-5","http://dx.doi.org/10.1007/s10661-023-11218-5")</f>
        <v>http://dx.doi.org/10.1007/s10661-023-11218-5</v>
      </c>
      <c r="V37" s="1">
        <v>18</v>
      </c>
      <c r="W37" s="1" t="s">
        <v>433</v>
      </c>
      <c r="X37" s="1" t="s">
        <v>41</v>
      </c>
      <c r="Y37" s="1" t="s">
        <v>434</v>
      </c>
      <c r="Z37" s="1">
        <v>37100992</v>
      </c>
      <c r="AA37" s="1" t="s">
        <v>37</v>
      </c>
    </row>
    <row r="38" spans="1:27" ht="18.5" x14ac:dyDescent="0.45">
      <c r="A38" s="1" t="s">
        <v>216</v>
      </c>
      <c r="B38" s="1" t="s">
        <v>435</v>
      </c>
      <c r="C38" s="1" t="s">
        <v>436</v>
      </c>
      <c r="D38" s="1" t="s">
        <v>30</v>
      </c>
      <c r="E38" s="3">
        <v>2023</v>
      </c>
      <c r="F38" s="1" t="s">
        <v>437</v>
      </c>
      <c r="G38" s="1" t="s">
        <v>32</v>
      </c>
      <c r="H38" s="1" t="s">
        <v>438</v>
      </c>
      <c r="I38" s="1">
        <v>26</v>
      </c>
      <c r="J38" s="1">
        <v>0</v>
      </c>
      <c r="K38" s="1">
        <v>0</v>
      </c>
      <c r="L38" s="1">
        <v>2</v>
      </c>
      <c r="M38" s="1" t="s">
        <v>436</v>
      </c>
      <c r="N38" s="1" t="s">
        <v>439</v>
      </c>
      <c r="O38" s="1" t="s">
        <v>440</v>
      </c>
      <c r="P38" s="1" t="s">
        <v>441</v>
      </c>
      <c r="Q38" s="1" t="s">
        <v>442</v>
      </c>
      <c r="R38" s="1">
        <v>1</v>
      </c>
      <c r="S38" s="1">
        <v>20</v>
      </c>
      <c r="T38" s="1" t="s">
        <v>37</v>
      </c>
      <c r="U38" s="1" t="s">
        <v>37</v>
      </c>
      <c r="V38" s="1">
        <v>7</v>
      </c>
      <c r="W38" s="1" t="s">
        <v>443</v>
      </c>
      <c r="X38" s="1" t="s">
        <v>56</v>
      </c>
      <c r="Y38" s="1" t="s">
        <v>444</v>
      </c>
      <c r="Z38" s="1" t="s">
        <v>37</v>
      </c>
      <c r="AA38" s="1" t="s">
        <v>37</v>
      </c>
    </row>
    <row r="39" spans="1:27" ht="18.5" x14ac:dyDescent="0.45">
      <c r="A39" s="1" t="s">
        <v>445</v>
      </c>
      <c r="B39" s="1" t="s">
        <v>446</v>
      </c>
      <c r="C39" s="1" t="s">
        <v>447</v>
      </c>
      <c r="D39" s="1" t="s">
        <v>30</v>
      </c>
      <c r="E39" s="3">
        <v>2023</v>
      </c>
      <c r="F39" s="1" t="s">
        <v>448</v>
      </c>
      <c r="G39" s="1" t="s">
        <v>32</v>
      </c>
      <c r="H39" s="1" t="s">
        <v>449</v>
      </c>
      <c r="I39" s="1">
        <v>85</v>
      </c>
      <c r="J39" s="1">
        <v>12</v>
      </c>
      <c r="K39" s="1">
        <v>2</v>
      </c>
      <c r="L39" s="1">
        <v>34</v>
      </c>
      <c r="M39" s="1" t="s">
        <v>450</v>
      </c>
      <c r="N39" s="1" t="s">
        <v>451</v>
      </c>
      <c r="O39" s="1" t="s">
        <v>452</v>
      </c>
      <c r="P39" s="1" t="s">
        <v>453</v>
      </c>
      <c r="Q39" s="1" t="s">
        <v>454</v>
      </c>
      <c r="R39" s="1">
        <v>30</v>
      </c>
      <c r="S39" s="1">
        <v>4</v>
      </c>
      <c r="T39" s="1" t="s">
        <v>455</v>
      </c>
      <c r="U39" s="1" t="str">
        <f>HYPERLINK("http://dx.doi.org/10.1002/csr.2456","http://dx.doi.org/10.1002/csr.2456")</f>
        <v>http://dx.doi.org/10.1002/csr.2456</v>
      </c>
      <c r="V39" s="1">
        <v>11</v>
      </c>
      <c r="W39" s="1" t="s">
        <v>456</v>
      </c>
      <c r="X39" s="1" t="s">
        <v>347</v>
      </c>
      <c r="Y39" s="1" t="s">
        <v>457</v>
      </c>
      <c r="Z39" s="1" t="s">
        <v>37</v>
      </c>
      <c r="AA39" s="1" t="s">
        <v>37</v>
      </c>
    </row>
    <row r="40" spans="1:27" ht="18.5" x14ac:dyDescent="0.45">
      <c r="A40" s="1" t="s">
        <v>458</v>
      </c>
      <c r="B40" s="1" t="s">
        <v>459</v>
      </c>
      <c r="C40" s="1" t="s">
        <v>460</v>
      </c>
      <c r="D40" s="1" t="s">
        <v>30</v>
      </c>
      <c r="E40" s="3">
        <v>2023</v>
      </c>
      <c r="F40" s="1" t="s">
        <v>461</v>
      </c>
      <c r="G40" s="1" t="s">
        <v>32</v>
      </c>
      <c r="H40" s="1" t="s">
        <v>462</v>
      </c>
      <c r="I40" s="1">
        <v>31</v>
      </c>
      <c r="J40" s="1">
        <v>2</v>
      </c>
      <c r="K40" s="1">
        <v>3</v>
      </c>
      <c r="L40" s="1">
        <v>18</v>
      </c>
      <c r="M40" s="1" t="s">
        <v>463</v>
      </c>
      <c r="N40" s="1" t="s">
        <v>464</v>
      </c>
      <c r="O40" s="1" t="s">
        <v>465</v>
      </c>
      <c r="P40" s="1" t="s">
        <v>466</v>
      </c>
      <c r="Q40" s="1" t="s">
        <v>467</v>
      </c>
      <c r="R40" s="1">
        <v>16</v>
      </c>
      <c r="S40" s="1">
        <v>1</v>
      </c>
      <c r="T40" s="1" t="s">
        <v>468</v>
      </c>
      <c r="U40" s="1" t="str">
        <f>HYPERLINK("http://dx.doi.org/10.4018/IJISSCM.316182","http://dx.doi.org/10.4018/IJISSCM.316182")</f>
        <v>http://dx.doi.org/10.4018/IJISSCM.316182</v>
      </c>
      <c r="V40" s="1">
        <v>1</v>
      </c>
      <c r="W40" s="1" t="s">
        <v>203</v>
      </c>
      <c r="X40" s="1" t="s">
        <v>56</v>
      </c>
      <c r="Y40" s="1" t="s">
        <v>177</v>
      </c>
      <c r="Z40" s="1" t="s">
        <v>37</v>
      </c>
      <c r="AA40" s="1" t="s">
        <v>42</v>
      </c>
    </row>
    <row r="41" spans="1:27" ht="18.5" x14ac:dyDescent="0.45">
      <c r="A41" s="1" t="s">
        <v>96</v>
      </c>
      <c r="B41" s="1" t="s">
        <v>469</v>
      </c>
      <c r="C41" s="1" t="s">
        <v>470</v>
      </c>
      <c r="D41" s="1" t="s">
        <v>30</v>
      </c>
      <c r="E41" s="3">
        <v>2023</v>
      </c>
      <c r="F41" s="1" t="s">
        <v>471</v>
      </c>
      <c r="G41" s="1" t="s">
        <v>32</v>
      </c>
      <c r="H41" s="1" t="s">
        <v>472</v>
      </c>
      <c r="I41" s="1">
        <v>63</v>
      </c>
      <c r="J41" s="1">
        <v>0</v>
      </c>
      <c r="K41" s="1">
        <v>1</v>
      </c>
      <c r="L41" s="1">
        <v>1</v>
      </c>
      <c r="M41" s="1" t="s">
        <v>450</v>
      </c>
      <c r="N41" s="1" t="s">
        <v>451</v>
      </c>
      <c r="O41" s="1" t="s">
        <v>452</v>
      </c>
      <c r="P41" s="1" t="s">
        <v>473</v>
      </c>
      <c r="Q41" s="1" t="s">
        <v>37</v>
      </c>
      <c r="R41" s="1">
        <v>15</v>
      </c>
      <c r="S41" s="1">
        <v>3</v>
      </c>
      <c r="T41" s="1" t="s">
        <v>474</v>
      </c>
      <c r="U41" s="1" t="str">
        <f>HYPERLINK("http://dx.doi.org/10.1002/pop4.381","http://dx.doi.org/10.1002/pop4.381")</f>
        <v>http://dx.doi.org/10.1002/pop4.381</v>
      </c>
      <c r="V41" s="1">
        <v>27</v>
      </c>
      <c r="W41" s="1" t="s">
        <v>475</v>
      </c>
      <c r="X41" s="1" t="s">
        <v>56</v>
      </c>
      <c r="Y41" s="1" t="s">
        <v>475</v>
      </c>
      <c r="Z41" s="1" t="s">
        <v>37</v>
      </c>
      <c r="AA41" s="1" t="s">
        <v>37</v>
      </c>
    </row>
    <row r="42" spans="1:27" ht="18.5" x14ac:dyDescent="0.45">
      <c r="A42" s="1" t="s">
        <v>476</v>
      </c>
      <c r="B42" s="1" t="s">
        <v>477</v>
      </c>
      <c r="C42" s="1" t="s">
        <v>478</v>
      </c>
      <c r="D42" s="1" t="s">
        <v>340</v>
      </c>
      <c r="E42" s="3">
        <v>2023</v>
      </c>
      <c r="F42" s="1" t="s">
        <v>479</v>
      </c>
      <c r="G42" s="1" t="s">
        <v>32</v>
      </c>
      <c r="H42" s="1" t="s">
        <v>480</v>
      </c>
      <c r="I42" s="1">
        <v>50</v>
      </c>
      <c r="J42" s="1">
        <v>1</v>
      </c>
      <c r="K42" s="1">
        <v>2</v>
      </c>
      <c r="L42" s="1">
        <v>2</v>
      </c>
      <c r="M42" s="1" t="s">
        <v>401</v>
      </c>
      <c r="N42" s="1" t="s">
        <v>402</v>
      </c>
      <c r="O42" s="1" t="s">
        <v>403</v>
      </c>
      <c r="P42" s="1" t="s">
        <v>481</v>
      </c>
      <c r="Q42" s="1" t="s">
        <v>482</v>
      </c>
      <c r="R42" s="1" t="s">
        <v>37</v>
      </c>
      <c r="S42" s="1" t="s">
        <v>37</v>
      </c>
      <c r="T42" s="1" t="s">
        <v>483</v>
      </c>
      <c r="U42" s="1" t="str">
        <f>HYPERLINK("http://dx.doi.org/10.1177/09721509221139689","http://dx.doi.org/10.1177/09721509221139689")</f>
        <v>http://dx.doi.org/10.1177/09721509221139689</v>
      </c>
      <c r="V42" s="1">
        <v>22</v>
      </c>
      <c r="W42" s="1" t="s">
        <v>484</v>
      </c>
      <c r="X42" s="1" t="s">
        <v>56</v>
      </c>
      <c r="Y42" s="1" t="s">
        <v>177</v>
      </c>
      <c r="Z42" s="1" t="s">
        <v>37</v>
      </c>
      <c r="AA42" s="1" t="s">
        <v>37</v>
      </c>
    </row>
    <row r="43" spans="1:27" ht="18.5" x14ac:dyDescent="0.45">
      <c r="A43" s="1" t="s">
        <v>485</v>
      </c>
      <c r="B43" s="1" t="s">
        <v>486</v>
      </c>
      <c r="C43" s="1" t="s">
        <v>487</v>
      </c>
      <c r="D43" s="1" t="s">
        <v>340</v>
      </c>
      <c r="E43" s="3">
        <v>2023</v>
      </c>
      <c r="F43" s="1" t="s">
        <v>488</v>
      </c>
      <c r="G43" s="1" t="s">
        <v>87</v>
      </c>
      <c r="H43" s="1" t="s">
        <v>489</v>
      </c>
      <c r="I43" s="1">
        <v>56</v>
      </c>
      <c r="J43" s="1">
        <v>1</v>
      </c>
      <c r="K43" s="1">
        <v>0</v>
      </c>
      <c r="L43" s="1">
        <v>0</v>
      </c>
      <c r="M43" s="1" t="s">
        <v>285</v>
      </c>
      <c r="N43" s="1" t="s">
        <v>286</v>
      </c>
      <c r="O43" s="1" t="s">
        <v>287</v>
      </c>
      <c r="P43" s="1" t="s">
        <v>490</v>
      </c>
      <c r="Q43" s="1" t="s">
        <v>491</v>
      </c>
      <c r="R43" s="1" t="s">
        <v>37</v>
      </c>
      <c r="S43" s="1" t="s">
        <v>37</v>
      </c>
      <c r="T43" s="1" t="s">
        <v>492</v>
      </c>
      <c r="U43" s="1" t="str">
        <f>HYPERLINK("http://dx.doi.org/10.1177/00111287231202784","http://dx.doi.org/10.1177/00111287231202784")</f>
        <v>http://dx.doi.org/10.1177/00111287231202784</v>
      </c>
      <c r="V43" s="1">
        <v>25</v>
      </c>
      <c r="W43" s="1" t="s">
        <v>493</v>
      </c>
      <c r="X43" s="1" t="s">
        <v>347</v>
      </c>
      <c r="Y43" s="1" t="s">
        <v>493</v>
      </c>
      <c r="Z43" s="1" t="s">
        <v>37</v>
      </c>
      <c r="AA43" s="1" t="s">
        <v>37</v>
      </c>
    </row>
    <row r="44" spans="1:27" ht="18.5" x14ac:dyDescent="0.45">
      <c r="A44" s="1" t="s">
        <v>315</v>
      </c>
      <c r="B44" s="1" t="s">
        <v>494</v>
      </c>
      <c r="C44" s="1" t="s">
        <v>495</v>
      </c>
      <c r="D44" s="1" t="s">
        <v>30</v>
      </c>
      <c r="E44" s="3">
        <v>2023</v>
      </c>
      <c r="F44" s="1" t="s">
        <v>496</v>
      </c>
      <c r="G44" s="1" t="s">
        <v>32</v>
      </c>
      <c r="H44" s="1" t="s">
        <v>497</v>
      </c>
      <c r="I44" s="1">
        <v>49</v>
      </c>
      <c r="J44" s="1">
        <v>11</v>
      </c>
      <c r="K44" s="1">
        <v>1</v>
      </c>
      <c r="L44" s="1">
        <v>6</v>
      </c>
      <c r="M44" s="1" t="s">
        <v>123</v>
      </c>
      <c r="N44" s="1" t="s">
        <v>124</v>
      </c>
      <c r="O44" s="1" t="s">
        <v>125</v>
      </c>
      <c r="P44" s="1" t="s">
        <v>498</v>
      </c>
      <c r="Q44" s="1" t="s">
        <v>499</v>
      </c>
      <c r="R44" s="1">
        <v>123</v>
      </c>
      <c r="S44" s="1" t="s">
        <v>37</v>
      </c>
      <c r="T44" s="1" t="s">
        <v>500</v>
      </c>
      <c r="U44" s="1" t="str">
        <f>HYPERLINK("http://dx.doi.org/10.1016/j.engappai.2023.106396","http://dx.doi.org/10.1016/j.engappai.2023.106396")</f>
        <v>http://dx.doi.org/10.1016/j.engappai.2023.106396</v>
      </c>
      <c r="V44" s="1">
        <v>19</v>
      </c>
      <c r="W44" s="1" t="s">
        <v>501</v>
      </c>
      <c r="X44" s="1" t="s">
        <v>41</v>
      </c>
      <c r="Y44" s="1" t="s">
        <v>502</v>
      </c>
      <c r="Z44" s="1" t="s">
        <v>37</v>
      </c>
      <c r="AA44" s="1" t="s">
        <v>37</v>
      </c>
    </row>
    <row r="45" spans="1:27" ht="18.5" x14ac:dyDescent="0.45">
      <c r="A45" s="1" t="s">
        <v>503</v>
      </c>
      <c r="B45" s="1" t="s">
        <v>504</v>
      </c>
      <c r="C45" s="1" t="s">
        <v>505</v>
      </c>
      <c r="D45" s="1" t="s">
        <v>30</v>
      </c>
      <c r="E45" s="3">
        <v>2023</v>
      </c>
      <c r="F45" s="1" t="s">
        <v>506</v>
      </c>
      <c r="G45" s="1" t="s">
        <v>32</v>
      </c>
      <c r="H45" s="1" t="s">
        <v>507</v>
      </c>
      <c r="I45" s="1">
        <v>126</v>
      </c>
      <c r="J45" s="1">
        <v>9</v>
      </c>
      <c r="K45" s="1">
        <v>2</v>
      </c>
      <c r="L45" s="1">
        <v>13</v>
      </c>
      <c r="M45" s="1" t="s">
        <v>62</v>
      </c>
      <c r="N45" s="1" t="s">
        <v>63</v>
      </c>
      <c r="O45" s="1" t="s">
        <v>64</v>
      </c>
      <c r="P45" s="1" t="s">
        <v>508</v>
      </c>
      <c r="Q45" s="1" t="s">
        <v>509</v>
      </c>
      <c r="R45" s="1">
        <v>71</v>
      </c>
      <c r="S45" s="1">
        <v>11</v>
      </c>
      <c r="T45" s="1" t="s">
        <v>510</v>
      </c>
      <c r="U45" s="1" t="str">
        <f>HYPERLINK("http://dx.doi.org/10.1016/j.asr.2023.01.027","http://dx.doi.org/10.1016/j.asr.2023.01.027")</f>
        <v>http://dx.doi.org/10.1016/j.asr.2023.01.027</v>
      </c>
      <c r="V45" s="1">
        <v>19</v>
      </c>
      <c r="W45" s="1" t="s">
        <v>511</v>
      </c>
      <c r="X45" s="1" t="s">
        <v>41</v>
      </c>
      <c r="Y45" s="1" t="s">
        <v>512</v>
      </c>
      <c r="Z45" s="1" t="s">
        <v>37</v>
      </c>
      <c r="AA45" s="1" t="s">
        <v>37</v>
      </c>
    </row>
    <row r="46" spans="1:27" ht="18.5" x14ac:dyDescent="0.45">
      <c r="A46" s="1" t="s">
        <v>513</v>
      </c>
      <c r="B46" s="1" t="s">
        <v>514</v>
      </c>
      <c r="C46" s="1" t="s">
        <v>111</v>
      </c>
      <c r="D46" s="1" t="s">
        <v>30</v>
      </c>
      <c r="E46" s="3">
        <v>2023</v>
      </c>
      <c r="F46" s="1" t="s">
        <v>515</v>
      </c>
      <c r="G46" s="1" t="s">
        <v>32</v>
      </c>
      <c r="H46" s="1" t="s">
        <v>516</v>
      </c>
      <c r="I46" s="1">
        <v>29</v>
      </c>
      <c r="J46" s="1">
        <v>13</v>
      </c>
      <c r="K46" s="1">
        <v>0</v>
      </c>
      <c r="L46" s="1">
        <v>0</v>
      </c>
      <c r="M46" s="1" t="s">
        <v>113</v>
      </c>
      <c r="N46" s="1" t="s">
        <v>114</v>
      </c>
      <c r="O46" s="1" t="s">
        <v>115</v>
      </c>
      <c r="P46" s="1" t="s">
        <v>116</v>
      </c>
      <c r="Q46" s="1" t="s">
        <v>37</v>
      </c>
      <c r="R46" s="1">
        <v>13</v>
      </c>
      <c r="S46" s="1">
        <v>2</v>
      </c>
      <c r="T46" s="1" t="s">
        <v>37</v>
      </c>
      <c r="U46" s="1" t="s">
        <v>37</v>
      </c>
      <c r="V46" s="1">
        <v>14</v>
      </c>
      <c r="W46" s="1" t="s">
        <v>117</v>
      </c>
      <c r="X46" s="1" t="s">
        <v>56</v>
      </c>
      <c r="Y46" s="1" t="s">
        <v>40</v>
      </c>
      <c r="Z46" s="1" t="s">
        <v>37</v>
      </c>
      <c r="AA46" s="1" t="s">
        <v>37</v>
      </c>
    </row>
    <row r="47" spans="1:27" ht="18.5" x14ac:dyDescent="0.45">
      <c r="A47" s="1" t="s">
        <v>517</v>
      </c>
      <c r="B47" s="1" t="s">
        <v>518</v>
      </c>
      <c r="C47" s="1" t="s">
        <v>519</v>
      </c>
      <c r="D47" s="1" t="s">
        <v>520</v>
      </c>
      <c r="E47" s="3">
        <v>2023</v>
      </c>
      <c r="F47" s="1" t="s">
        <v>521</v>
      </c>
      <c r="G47" s="1" t="s">
        <v>32</v>
      </c>
      <c r="H47" s="1" t="s">
        <v>37</v>
      </c>
      <c r="I47" s="1">
        <v>0</v>
      </c>
      <c r="J47" s="1">
        <v>0</v>
      </c>
      <c r="K47" s="1">
        <v>0</v>
      </c>
      <c r="L47" s="1">
        <v>0</v>
      </c>
      <c r="M47" s="1" t="s">
        <v>522</v>
      </c>
      <c r="N47" s="1" t="s">
        <v>124</v>
      </c>
      <c r="O47" s="1" t="s">
        <v>523</v>
      </c>
      <c r="P47" s="1" t="s">
        <v>524</v>
      </c>
      <c r="Q47" s="1" t="s">
        <v>525</v>
      </c>
      <c r="R47" s="1">
        <v>48</v>
      </c>
      <c r="S47" s="1" t="s">
        <v>37</v>
      </c>
      <c r="T47" s="1" t="s">
        <v>37</v>
      </c>
      <c r="U47" s="1" t="s">
        <v>37</v>
      </c>
      <c r="V47" s="1">
        <v>1</v>
      </c>
      <c r="W47" s="1" t="s">
        <v>526</v>
      </c>
      <c r="X47" s="1" t="s">
        <v>527</v>
      </c>
      <c r="Y47" s="1" t="s">
        <v>528</v>
      </c>
      <c r="Z47" s="1" t="s">
        <v>37</v>
      </c>
      <c r="AA47" s="1" t="s">
        <v>37</v>
      </c>
    </row>
    <row r="48" spans="1:27" ht="18.5" x14ac:dyDescent="0.45">
      <c r="A48" s="1" t="s">
        <v>280</v>
      </c>
      <c r="B48" s="1" t="s">
        <v>529</v>
      </c>
      <c r="C48" s="1" t="s">
        <v>530</v>
      </c>
      <c r="D48" s="1" t="s">
        <v>30</v>
      </c>
      <c r="E48" s="3">
        <v>2023</v>
      </c>
      <c r="F48" s="1" t="s">
        <v>531</v>
      </c>
      <c r="G48" s="1" t="s">
        <v>32</v>
      </c>
      <c r="H48" s="1" t="s">
        <v>532</v>
      </c>
      <c r="I48" s="1">
        <v>43</v>
      </c>
      <c r="J48" s="1">
        <v>0</v>
      </c>
      <c r="K48" s="1">
        <v>0</v>
      </c>
      <c r="L48" s="1">
        <v>0</v>
      </c>
      <c r="M48" s="1" t="s">
        <v>34</v>
      </c>
      <c r="N48" s="1" t="s">
        <v>35</v>
      </c>
      <c r="O48" s="1" t="s">
        <v>533</v>
      </c>
      <c r="P48" s="1" t="s">
        <v>37</v>
      </c>
      <c r="Q48" s="1" t="s">
        <v>534</v>
      </c>
      <c r="R48" s="1">
        <v>14</v>
      </c>
      <c r="S48" s="1">
        <v>9</v>
      </c>
      <c r="T48" s="1" t="s">
        <v>535</v>
      </c>
      <c r="U48" s="1" t="str">
        <f>HYPERLINK("http://dx.doi.org/10.3390/rel14091100","http://dx.doi.org/10.3390/rel14091100")</f>
        <v>http://dx.doi.org/10.3390/rel14091100</v>
      </c>
      <c r="V48" s="1">
        <v>16</v>
      </c>
      <c r="W48" s="1" t="s">
        <v>536</v>
      </c>
      <c r="X48" s="1" t="s">
        <v>537</v>
      </c>
      <c r="Y48" s="1" t="s">
        <v>536</v>
      </c>
      <c r="Z48" s="1" t="s">
        <v>37</v>
      </c>
      <c r="AA48" s="1" t="s">
        <v>42</v>
      </c>
    </row>
    <row r="49" spans="1:27" ht="18.5" x14ac:dyDescent="0.45">
      <c r="A49" s="1" t="s">
        <v>538</v>
      </c>
      <c r="B49" s="1" t="s">
        <v>539</v>
      </c>
      <c r="C49" s="1" t="s">
        <v>540</v>
      </c>
      <c r="D49" s="1" t="s">
        <v>340</v>
      </c>
      <c r="E49" s="3">
        <v>2023</v>
      </c>
      <c r="F49" s="1" t="s">
        <v>541</v>
      </c>
      <c r="G49" s="1" t="s">
        <v>32</v>
      </c>
      <c r="H49" s="1" t="s">
        <v>542</v>
      </c>
      <c r="I49" s="1">
        <v>26</v>
      </c>
      <c r="J49" s="1">
        <v>0</v>
      </c>
      <c r="K49" s="1">
        <v>0</v>
      </c>
      <c r="L49" s="1">
        <v>1</v>
      </c>
      <c r="M49" s="1" t="s">
        <v>285</v>
      </c>
      <c r="N49" s="1" t="s">
        <v>286</v>
      </c>
      <c r="O49" s="1" t="s">
        <v>287</v>
      </c>
      <c r="P49" s="1" t="s">
        <v>543</v>
      </c>
      <c r="Q49" s="1" t="s">
        <v>544</v>
      </c>
      <c r="R49" s="1" t="s">
        <v>37</v>
      </c>
      <c r="S49" s="1" t="s">
        <v>37</v>
      </c>
      <c r="T49" s="1" t="s">
        <v>545</v>
      </c>
      <c r="U49" s="1" t="str">
        <f>HYPERLINK("http://dx.doi.org/10.1177/2455328X231182806","http://dx.doi.org/10.1177/2455328X231182806")</f>
        <v>http://dx.doi.org/10.1177/2455328X231182806</v>
      </c>
      <c r="V49" s="1">
        <v>10</v>
      </c>
      <c r="W49" s="1" t="s">
        <v>150</v>
      </c>
      <c r="X49" s="1" t="s">
        <v>56</v>
      </c>
      <c r="Y49" s="1" t="s">
        <v>151</v>
      </c>
      <c r="Z49" s="1" t="s">
        <v>37</v>
      </c>
      <c r="AA49" s="1" t="s">
        <v>37</v>
      </c>
    </row>
    <row r="50" spans="1:27" ht="18.5" x14ac:dyDescent="0.45">
      <c r="A50" s="1" t="s">
        <v>546</v>
      </c>
      <c r="B50" s="1" t="s">
        <v>547</v>
      </c>
      <c r="C50" s="1" t="s">
        <v>548</v>
      </c>
      <c r="D50" s="1" t="s">
        <v>30</v>
      </c>
      <c r="E50" s="3">
        <v>2023</v>
      </c>
      <c r="F50" s="1" t="s">
        <v>549</v>
      </c>
      <c r="G50" s="1" t="s">
        <v>32</v>
      </c>
      <c r="H50" s="1" t="s">
        <v>550</v>
      </c>
      <c r="I50" s="1">
        <v>41</v>
      </c>
      <c r="J50" s="1">
        <v>9</v>
      </c>
      <c r="K50" s="1">
        <v>1</v>
      </c>
      <c r="L50" s="1">
        <v>4</v>
      </c>
      <c r="M50" s="1" t="s">
        <v>184</v>
      </c>
      <c r="N50" s="1" t="s">
        <v>185</v>
      </c>
      <c r="O50" s="1" t="s">
        <v>186</v>
      </c>
      <c r="P50" s="1" t="s">
        <v>551</v>
      </c>
      <c r="Q50" s="1" t="s">
        <v>552</v>
      </c>
      <c r="R50" s="1">
        <v>111</v>
      </c>
      <c r="S50" s="1">
        <v>16</v>
      </c>
      <c r="T50" s="1" t="s">
        <v>553</v>
      </c>
      <c r="U50" s="1" t="str">
        <f>HYPERLINK("http://dx.doi.org/10.1007/s11071-023-08662-w","http://dx.doi.org/10.1007/s11071-023-08662-w")</f>
        <v>http://dx.doi.org/10.1007/s11071-023-08662-w</v>
      </c>
      <c r="V50" s="1">
        <v>17</v>
      </c>
      <c r="W50" s="1" t="s">
        <v>554</v>
      </c>
      <c r="X50" s="1" t="s">
        <v>41</v>
      </c>
      <c r="Y50" s="1" t="s">
        <v>555</v>
      </c>
      <c r="Z50" s="1" t="s">
        <v>37</v>
      </c>
      <c r="AA50" s="1" t="s">
        <v>37</v>
      </c>
    </row>
    <row r="51" spans="1:27" ht="18.5" x14ac:dyDescent="0.45">
      <c r="A51" s="1" t="s">
        <v>556</v>
      </c>
      <c r="B51" s="1" t="s">
        <v>557</v>
      </c>
      <c r="C51" s="1" t="s">
        <v>558</v>
      </c>
      <c r="D51" s="1" t="s">
        <v>30</v>
      </c>
      <c r="E51" s="3">
        <v>2023</v>
      </c>
      <c r="F51" s="1" t="s">
        <v>559</v>
      </c>
      <c r="G51" s="1" t="s">
        <v>32</v>
      </c>
      <c r="H51" s="1" t="s">
        <v>560</v>
      </c>
      <c r="I51" s="1">
        <v>54</v>
      </c>
      <c r="J51" s="1">
        <v>42</v>
      </c>
      <c r="K51" s="1">
        <v>6</v>
      </c>
      <c r="L51" s="1">
        <v>21</v>
      </c>
      <c r="M51" s="1" t="s">
        <v>123</v>
      </c>
      <c r="N51" s="1" t="s">
        <v>124</v>
      </c>
      <c r="O51" s="1" t="s">
        <v>125</v>
      </c>
      <c r="P51" s="1" t="s">
        <v>561</v>
      </c>
      <c r="Q51" s="1" t="s">
        <v>562</v>
      </c>
      <c r="R51" s="1">
        <v>216</v>
      </c>
      <c r="S51" s="1" t="s">
        <v>37</v>
      </c>
      <c r="T51" s="1" t="s">
        <v>563</v>
      </c>
      <c r="U51" s="1" t="str">
        <f>HYPERLINK("http://dx.doi.org/10.1016/j.eswa.2022.119470","http://dx.doi.org/10.1016/j.eswa.2022.119470")</f>
        <v>http://dx.doi.org/10.1016/j.eswa.2022.119470</v>
      </c>
      <c r="V51" s="1">
        <v>17</v>
      </c>
      <c r="W51" s="1" t="s">
        <v>564</v>
      </c>
      <c r="X51" s="1" t="s">
        <v>41</v>
      </c>
      <c r="Y51" s="1" t="s">
        <v>565</v>
      </c>
      <c r="Z51" s="1" t="s">
        <v>37</v>
      </c>
      <c r="AA51" s="1" t="s">
        <v>37</v>
      </c>
    </row>
    <row r="52" spans="1:27" ht="18.5" x14ac:dyDescent="0.45">
      <c r="A52" s="1" t="s">
        <v>566</v>
      </c>
      <c r="B52" s="1" t="s">
        <v>567</v>
      </c>
      <c r="C52" s="1" t="s">
        <v>568</v>
      </c>
      <c r="D52" s="1" t="s">
        <v>30</v>
      </c>
      <c r="E52" s="3">
        <v>2023</v>
      </c>
      <c r="F52" s="1" t="s">
        <v>569</v>
      </c>
      <c r="G52" s="1" t="s">
        <v>32</v>
      </c>
      <c r="H52" s="1" t="s">
        <v>570</v>
      </c>
      <c r="I52" s="1">
        <v>22</v>
      </c>
      <c r="J52" s="1">
        <v>1</v>
      </c>
      <c r="K52" s="1">
        <v>0</v>
      </c>
      <c r="L52" s="1">
        <v>2</v>
      </c>
      <c r="M52" s="1" t="s">
        <v>184</v>
      </c>
      <c r="N52" s="1" t="s">
        <v>571</v>
      </c>
      <c r="O52" s="1" t="s">
        <v>572</v>
      </c>
      <c r="P52" s="1" t="s">
        <v>573</v>
      </c>
      <c r="Q52" s="1" t="s">
        <v>574</v>
      </c>
      <c r="R52" s="1">
        <v>21</v>
      </c>
      <c r="S52" s="1">
        <v>4</v>
      </c>
      <c r="T52" s="1" t="s">
        <v>575</v>
      </c>
      <c r="U52" s="1" t="str">
        <f>HYPERLINK("http://dx.doi.org/10.1007/s40953-023-00358-7","http://dx.doi.org/10.1007/s40953-023-00358-7")</f>
        <v>http://dx.doi.org/10.1007/s40953-023-00358-7</v>
      </c>
      <c r="V52" s="1">
        <v>24</v>
      </c>
      <c r="W52" s="1" t="s">
        <v>176</v>
      </c>
      <c r="X52" s="1" t="s">
        <v>56</v>
      </c>
      <c r="Y52" s="1" t="s">
        <v>177</v>
      </c>
      <c r="Z52" s="1" t="s">
        <v>37</v>
      </c>
      <c r="AA52" s="1" t="s">
        <v>37</v>
      </c>
    </row>
    <row r="53" spans="1:27" ht="18.5" x14ac:dyDescent="0.45">
      <c r="A53" s="1" t="s">
        <v>293</v>
      </c>
      <c r="B53" s="1" t="s">
        <v>576</v>
      </c>
      <c r="C53" s="1" t="s">
        <v>295</v>
      </c>
      <c r="D53" s="1" t="s">
        <v>30</v>
      </c>
      <c r="E53" s="3">
        <v>2023</v>
      </c>
      <c r="F53" s="1" t="s">
        <v>577</v>
      </c>
      <c r="G53" s="1" t="s">
        <v>32</v>
      </c>
      <c r="H53" s="1" t="s">
        <v>578</v>
      </c>
      <c r="I53" s="1">
        <v>13</v>
      </c>
      <c r="J53" s="1">
        <v>3</v>
      </c>
      <c r="K53" s="1">
        <v>0</v>
      </c>
      <c r="L53" s="1">
        <v>1</v>
      </c>
      <c r="M53" s="1" t="s">
        <v>298</v>
      </c>
      <c r="N53" s="1" t="s">
        <v>299</v>
      </c>
      <c r="O53" s="1" t="s">
        <v>300</v>
      </c>
      <c r="P53" s="1" t="s">
        <v>301</v>
      </c>
      <c r="Q53" s="1" t="s">
        <v>37</v>
      </c>
      <c r="R53" s="1">
        <v>47</v>
      </c>
      <c r="S53" s="1">
        <v>6</v>
      </c>
      <c r="T53" s="1" t="s">
        <v>579</v>
      </c>
      <c r="U53" s="1" t="str">
        <f>HYPERLINK("http://dx.doi.org/10.46793/KgJMat2306.911D","http://dx.doi.org/10.46793/KgJMat2306.911D")</f>
        <v>http://dx.doi.org/10.46793/KgJMat2306.911D</v>
      </c>
      <c r="V53" s="1">
        <v>23</v>
      </c>
      <c r="W53" s="1" t="s">
        <v>40</v>
      </c>
      <c r="X53" s="1" t="s">
        <v>56</v>
      </c>
      <c r="Y53" s="1" t="s">
        <v>40</v>
      </c>
      <c r="Z53" s="1" t="s">
        <v>37</v>
      </c>
      <c r="AA53" s="1" t="s">
        <v>42</v>
      </c>
    </row>
    <row r="54" spans="1:27" ht="18.5" x14ac:dyDescent="0.45">
      <c r="A54" s="1" t="s">
        <v>580</v>
      </c>
      <c r="B54" s="1" t="s">
        <v>581</v>
      </c>
      <c r="C54" s="1" t="s">
        <v>582</v>
      </c>
      <c r="D54" s="1" t="s">
        <v>30</v>
      </c>
      <c r="E54" s="3">
        <v>2023</v>
      </c>
      <c r="F54" s="1" t="s">
        <v>583</v>
      </c>
      <c r="G54" s="1" t="s">
        <v>32</v>
      </c>
      <c r="H54" s="1" t="s">
        <v>516</v>
      </c>
      <c r="I54" s="1">
        <v>51</v>
      </c>
      <c r="J54" s="1">
        <v>17</v>
      </c>
      <c r="K54" s="1">
        <v>0</v>
      </c>
      <c r="L54" s="1">
        <v>10</v>
      </c>
      <c r="M54" s="1" t="s">
        <v>584</v>
      </c>
      <c r="N54" s="1" t="s">
        <v>585</v>
      </c>
      <c r="O54" s="1" t="s">
        <v>586</v>
      </c>
      <c r="P54" s="1" t="s">
        <v>587</v>
      </c>
      <c r="Q54" s="1" t="s">
        <v>588</v>
      </c>
      <c r="R54" s="1">
        <v>20</v>
      </c>
      <c r="S54" s="1">
        <v>1</v>
      </c>
      <c r="T54" s="1" t="s">
        <v>589</v>
      </c>
      <c r="U54" s="1" t="str">
        <f>HYPERLINK("http://dx.doi.org/10.22111/IJFS.2023.7350","http://dx.doi.org/10.22111/IJFS.2023.7350")</f>
        <v>http://dx.doi.org/10.22111/IJFS.2023.7350</v>
      </c>
      <c r="V54" s="1">
        <v>18</v>
      </c>
      <c r="W54" s="1" t="s">
        <v>590</v>
      </c>
      <c r="X54" s="1" t="s">
        <v>41</v>
      </c>
      <c r="Y54" s="1" t="s">
        <v>40</v>
      </c>
      <c r="Z54" s="1" t="s">
        <v>37</v>
      </c>
      <c r="AA54" s="1" t="s">
        <v>37</v>
      </c>
    </row>
    <row r="55" spans="1:27" ht="18.5" x14ac:dyDescent="0.45">
      <c r="A55" s="1" t="s">
        <v>591</v>
      </c>
      <c r="B55" s="1" t="s">
        <v>592</v>
      </c>
      <c r="C55" s="1" t="s">
        <v>593</v>
      </c>
      <c r="D55" s="1" t="s">
        <v>30</v>
      </c>
      <c r="E55" s="3">
        <v>2023</v>
      </c>
      <c r="F55" s="1" t="s">
        <v>594</v>
      </c>
      <c r="G55" s="1" t="s">
        <v>32</v>
      </c>
      <c r="H55" s="1" t="s">
        <v>595</v>
      </c>
      <c r="I55" s="1">
        <v>88</v>
      </c>
      <c r="J55" s="1">
        <v>3</v>
      </c>
      <c r="K55" s="1">
        <v>2</v>
      </c>
      <c r="L55" s="1">
        <v>25</v>
      </c>
      <c r="M55" s="1" t="s">
        <v>184</v>
      </c>
      <c r="N55" s="1" t="s">
        <v>571</v>
      </c>
      <c r="O55" s="1" t="s">
        <v>572</v>
      </c>
      <c r="P55" s="1" t="s">
        <v>596</v>
      </c>
      <c r="Q55" s="1" t="s">
        <v>597</v>
      </c>
      <c r="R55" s="1">
        <v>77</v>
      </c>
      <c r="S55" s="1">
        <v>3</v>
      </c>
      <c r="T55" s="1" t="s">
        <v>598</v>
      </c>
      <c r="U55" s="1" t="str">
        <f>HYPERLINK("http://dx.doi.org/10.1140/epjd/s10053-023-00619-3","http://dx.doi.org/10.1140/epjd/s10053-023-00619-3")</f>
        <v>http://dx.doi.org/10.1140/epjd/s10053-023-00619-3</v>
      </c>
      <c r="V55" s="1">
        <v>9</v>
      </c>
      <c r="W55" s="1" t="s">
        <v>599</v>
      </c>
      <c r="X55" s="1" t="s">
        <v>41</v>
      </c>
      <c r="Y55" s="1" t="s">
        <v>314</v>
      </c>
      <c r="Z55" s="1" t="s">
        <v>37</v>
      </c>
      <c r="AA55" s="1" t="s">
        <v>37</v>
      </c>
    </row>
    <row r="56" spans="1:27" ht="18.5" x14ac:dyDescent="0.45">
      <c r="A56" s="1" t="s">
        <v>600</v>
      </c>
      <c r="B56" s="1" t="s">
        <v>601</v>
      </c>
      <c r="C56" s="1" t="s">
        <v>602</v>
      </c>
      <c r="D56" s="1" t="s">
        <v>427</v>
      </c>
      <c r="E56" s="3">
        <v>2023</v>
      </c>
      <c r="F56" s="1" t="s">
        <v>603</v>
      </c>
      <c r="G56" s="1" t="s">
        <v>87</v>
      </c>
      <c r="H56" s="1" t="s">
        <v>604</v>
      </c>
      <c r="I56" s="1">
        <v>99</v>
      </c>
      <c r="J56" s="1">
        <v>21</v>
      </c>
      <c r="K56" s="1">
        <v>16</v>
      </c>
      <c r="L56" s="1">
        <v>72</v>
      </c>
      <c r="M56" s="1" t="s">
        <v>605</v>
      </c>
      <c r="N56" s="1" t="s">
        <v>402</v>
      </c>
      <c r="O56" s="1" t="s">
        <v>606</v>
      </c>
      <c r="P56" s="1" t="s">
        <v>607</v>
      </c>
      <c r="Q56" s="1" t="s">
        <v>608</v>
      </c>
      <c r="R56" s="1">
        <v>8</v>
      </c>
      <c r="S56" s="1">
        <v>1</v>
      </c>
      <c r="T56" s="1" t="s">
        <v>609</v>
      </c>
      <c r="U56" s="1" t="str">
        <f>HYPERLINK("http://dx.doi.org/10.1007/s41101-023-00185-0","http://dx.doi.org/10.1007/s41101-023-00185-0")</f>
        <v>http://dx.doi.org/10.1007/s41101-023-00185-0</v>
      </c>
      <c r="V56" s="1">
        <v>18</v>
      </c>
      <c r="W56" s="1" t="s">
        <v>610</v>
      </c>
      <c r="X56" s="1" t="s">
        <v>56</v>
      </c>
      <c r="Y56" s="1" t="s">
        <v>611</v>
      </c>
      <c r="Z56" s="1" t="s">
        <v>37</v>
      </c>
      <c r="AA56" s="1" t="s">
        <v>37</v>
      </c>
    </row>
    <row r="57" spans="1:27" ht="18.5" x14ac:dyDescent="0.45">
      <c r="A57" s="1" t="s">
        <v>131</v>
      </c>
      <c r="B57" s="1" t="s">
        <v>612</v>
      </c>
      <c r="C57" s="1" t="s">
        <v>613</v>
      </c>
      <c r="D57" s="1" t="s">
        <v>30</v>
      </c>
      <c r="E57" s="3">
        <v>2023</v>
      </c>
      <c r="F57" s="1" t="s">
        <v>614</v>
      </c>
      <c r="G57" s="1" t="s">
        <v>32</v>
      </c>
      <c r="H57" s="1" t="s">
        <v>615</v>
      </c>
      <c r="I57" s="1">
        <v>90</v>
      </c>
      <c r="J57" s="1">
        <v>6</v>
      </c>
      <c r="K57" s="1">
        <v>1</v>
      </c>
      <c r="L57" s="1">
        <v>6</v>
      </c>
      <c r="M57" s="1" t="s">
        <v>136</v>
      </c>
      <c r="N57" s="1" t="s">
        <v>137</v>
      </c>
      <c r="O57" s="1" t="s">
        <v>138</v>
      </c>
      <c r="P57" s="1" t="s">
        <v>37</v>
      </c>
      <c r="Q57" s="1" t="s">
        <v>616</v>
      </c>
      <c r="R57" s="1">
        <v>13</v>
      </c>
      <c r="S57" s="1" t="s">
        <v>37</v>
      </c>
      <c r="T57" s="1" t="s">
        <v>617</v>
      </c>
      <c r="U57" s="1" t="str">
        <f>HYPERLINK("http://dx.doi.org/10.3389/fmicb.2022.1064055","http://dx.doi.org/10.3389/fmicb.2022.1064055")</f>
        <v>http://dx.doi.org/10.3389/fmicb.2022.1064055</v>
      </c>
      <c r="V57" s="1">
        <v>15</v>
      </c>
      <c r="W57" s="1" t="s">
        <v>618</v>
      </c>
      <c r="X57" s="1" t="s">
        <v>41</v>
      </c>
      <c r="Y57" s="1" t="s">
        <v>618</v>
      </c>
      <c r="Z57" s="1">
        <v>36777025</v>
      </c>
      <c r="AA57" s="1" t="s">
        <v>108</v>
      </c>
    </row>
    <row r="58" spans="1:27" ht="18.5" x14ac:dyDescent="0.45">
      <c r="A58" s="1" t="s">
        <v>619</v>
      </c>
      <c r="B58" s="1" t="s">
        <v>620</v>
      </c>
      <c r="C58" s="1" t="s">
        <v>621</v>
      </c>
      <c r="D58" s="1" t="s">
        <v>30</v>
      </c>
      <c r="E58" s="3">
        <v>2023</v>
      </c>
      <c r="F58" s="1" t="s">
        <v>622</v>
      </c>
      <c r="G58" s="1" t="s">
        <v>623</v>
      </c>
      <c r="H58" s="1" t="s">
        <v>624</v>
      </c>
      <c r="I58" s="1">
        <v>72</v>
      </c>
      <c r="J58" s="1">
        <v>0</v>
      </c>
      <c r="K58" s="1">
        <v>0</v>
      </c>
      <c r="L58" s="1">
        <v>2</v>
      </c>
      <c r="M58" s="1" t="s">
        <v>625</v>
      </c>
      <c r="N58" s="1" t="s">
        <v>270</v>
      </c>
      <c r="O58" s="1" t="s">
        <v>626</v>
      </c>
      <c r="P58" s="1" t="s">
        <v>627</v>
      </c>
      <c r="Q58" s="1" t="s">
        <v>628</v>
      </c>
      <c r="R58" s="1">
        <v>99</v>
      </c>
      <c r="S58" s="1">
        <v>6</v>
      </c>
      <c r="T58" s="1" t="s">
        <v>629</v>
      </c>
      <c r="U58" s="1" t="str">
        <f>HYPERLINK("http://dx.doi.org/10.1007/s12594-022-2390-1","http://dx.doi.org/10.1007/s12594-022-2390-1")</f>
        <v>http://dx.doi.org/10.1007/s12594-022-2390-1</v>
      </c>
      <c r="V58" s="1">
        <v>13</v>
      </c>
      <c r="W58" s="1" t="s">
        <v>630</v>
      </c>
      <c r="X58" s="1" t="s">
        <v>41</v>
      </c>
      <c r="Y58" s="1" t="s">
        <v>631</v>
      </c>
      <c r="Z58" s="1" t="s">
        <v>37</v>
      </c>
      <c r="AA58" s="1" t="s">
        <v>37</v>
      </c>
    </row>
    <row r="59" spans="1:27" ht="18.5" x14ac:dyDescent="0.45">
      <c r="A59" s="1" t="s">
        <v>632</v>
      </c>
      <c r="B59" s="1" t="s">
        <v>633</v>
      </c>
      <c r="C59" s="1" t="s">
        <v>634</v>
      </c>
      <c r="D59" s="1" t="s">
        <v>219</v>
      </c>
      <c r="E59" s="3">
        <v>2023</v>
      </c>
      <c r="F59" s="1" t="s">
        <v>635</v>
      </c>
      <c r="G59" s="1" t="s">
        <v>32</v>
      </c>
      <c r="H59" s="1" t="s">
        <v>636</v>
      </c>
      <c r="I59" s="1">
        <v>15</v>
      </c>
      <c r="J59" s="1">
        <v>0</v>
      </c>
      <c r="K59" s="1">
        <v>1</v>
      </c>
      <c r="L59" s="1">
        <v>1</v>
      </c>
      <c r="M59" s="1" t="s">
        <v>170</v>
      </c>
      <c r="N59" s="1" t="s">
        <v>198</v>
      </c>
      <c r="O59" s="1" t="s">
        <v>637</v>
      </c>
      <c r="P59" s="1" t="s">
        <v>37</v>
      </c>
      <c r="Q59" s="1" t="s">
        <v>37</v>
      </c>
      <c r="R59" s="1" t="s">
        <v>37</v>
      </c>
      <c r="S59" s="1" t="s">
        <v>37</v>
      </c>
      <c r="T59" s="1" t="s">
        <v>638</v>
      </c>
      <c r="U59" s="1" t="str">
        <f>HYPERLINK("http://dx.doi.org/10.1108/978-1-83753-180-620231010","http://dx.doi.org/10.1108/978-1-83753-180-620231010")</f>
        <v>http://dx.doi.org/10.1108/978-1-83753-180-620231010</v>
      </c>
      <c r="V59" s="1">
        <v>12</v>
      </c>
      <c r="W59" s="1" t="s">
        <v>639</v>
      </c>
      <c r="X59" s="1" t="s">
        <v>226</v>
      </c>
      <c r="Y59" s="1" t="s">
        <v>639</v>
      </c>
      <c r="Z59" s="1" t="s">
        <v>37</v>
      </c>
      <c r="AA59" s="1" t="s">
        <v>37</v>
      </c>
    </row>
    <row r="60" spans="1:27" ht="18.5" x14ac:dyDescent="0.45">
      <c r="A60" s="1" t="s">
        <v>640</v>
      </c>
      <c r="B60" s="1" t="s">
        <v>641</v>
      </c>
      <c r="C60" s="1" t="s">
        <v>634</v>
      </c>
      <c r="D60" s="1" t="s">
        <v>219</v>
      </c>
      <c r="E60" s="3">
        <v>2023</v>
      </c>
      <c r="F60" s="1" t="s">
        <v>642</v>
      </c>
      <c r="G60" s="1" t="s">
        <v>87</v>
      </c>
      <c r="H60" s="1" t="s">
        <v>643</v>
      </c>
      <c r="I60" s="1">
        <v>23</v>
      </c>
      <c r="J60" s="1">
        <v>0</v>
      </c>
      <c r="K60" s="1">
        <v>2</v>
      </c>
      <c r="L60" s="1">
        <v>3</v>
      </c>
      <c r="M60" s="1" t="s">
        <v>170</v>
      </c>
      <c r="N60" s="1" t="s">
        <v>198</v>
      </c>
      <c r="O60" s="1" t="s">
        <v>637</v>
      </c>
      <c r="P60" s="1" t="s">
        <v>37</v>
      </c>
      <c r="Q60" s="1" t="s">
        <v>37</v>
      </c>
      <c r="R60" s="1" t="s">
        <v>37</v>
      </c>
      <c r="S60" s="1" t="s">
        <v>37</v>
      </c>
      <c r="T60" s="1" t="s">
        <v>644</v>
      </c>
      <c r="U60" s="1" t="str">
        <f>HYPERLINK("http://dx.doi.org/10.1108/978-1-83753-180-620231023","http://dx.doi.org/10.1108/978-1-83753-180-620231023")</f>
        <v>http://dx.doi.org/10.1108/978-1-83753-180-620231023</v>
      </c>
      <c r="V60" s="1">
        <v>13</v>
      </c>
      <c r="W60" s="1" t="s">
        <v>639</v>
      </c>
      <c r="X60" s="1" t="s">
        <v>226</v>
      </c>
      <c r="Y60" s="1" t="s">
        <v>639</v>
      </c>
      <c r="Z60" s="1" t="s">
        <v>37</v>
      </c>
      <c r="AA60" s="1" t="s">
        <v>37</v>
      </c>
    </row>
    <row r="61" spans="1:27" ht="18.5" x14ac:dyDescent="0.45">
      <c r="A61" s="1" t="s">
        <v>645</v>
      </c>
      <c r="B61" s="1" t="s">
        <v>646</v>
      </c>
      <c r="C61" s="1" t="s">
        <v>647</v>
      </c>
      <c r="D61" s="1" t="s">
        <v>30</v>
      </c>
      <c r="E61" s="3">
        <v>2023</v>
      </c>
      <c r="F61" s="1" t="s">
        <v>648</v>
      </c>
      <c r="G61" s="1" t="s">
        <v>32</v>
      </c>
      <c r="H61" s="1" t="s">
        <v>33</v>
      </c>
      <c r="I61" s="1">
        <v>63</v>
      </c>
      <c r="J61" s="1">
        <v>13</v>
      </c>
      <c r="K61" s="1">
        <v>4</v>
      </c>
      <c r="L61" s="1">
        <v>19</v>
      </c>
      <c r="M61" s="1" t="s">
        <v>255</v>
      </c>
      <c r="N61" s="1" t="s">
        <v>256</v>
      </c>
      <c r="O61" s="1" t="s">
        <v>257</v>
      </c>
      <c r="P61" s="1" t="s">
        <v>649</v>
      </c>
      <c r="Q61" s="1" t="s">
        <v>650</v>
      </c>
      <c r="R61" s="1">
        <v>144</v>
      </c>
      <c r="S61" s="1" t="s">
        <v>37</v>
      </c>
      <c r="T61" s="1" t="s">
        <v>651</v>
      </c>
      <c r="U61" s="1" t="str">
        <f>HYPERLINK("http://dx.doi.org/10.1016/j.asoc.2023.110515","http://dx.doi.org/10.1016/j.asoc.2023.110515")</f>
        <v>http://dx.doi.org/10.1016/j.asoc.2023.110515</v>
      </c>
      <c r="V61" s="1">
        <v>27</v>
      </c>
      <c r="W61" s="1" t="s">
        <v>652</v>
      </c>
      <c r="X61" s="1" t="s">
        <v>41</v>
      </c>
      <c r="Y61" s="1" t="s">
        <v>191</v>
      </c>
      <c r="Z61" s="1" t="s">
        <v>37</v>
      </c>
      <c r="AA61" s="1" t="s">
        <v>37</v>
      </c>
    </row>
    <row r="62" spans="1:27" ht="18.5" x14ac:dyDescent="0.45">
      <c r="A62" s="1" t="s">
        <v>653</v>
      </c>
      <c r="B62" s="1" t="s">
        <v>654</v>
      </c>
      <c r="C62" s="1" t="s">
        <v>655</v>
      </c>
      <c r="D62" s="1" t="s">
        <v>427</v>
      </c>
      <c r="E62" s="3">
        <v>2023</v>
      </c>
      <c r="F62" s="1" t="s">
        <v>656</v>
      </c>
      <c r="G62" s="1" t="s">
        <v>32</v>
      </c>
      <c r="H62" s="1" t="s">
        <v>657</v>
      </c>
      <c r="I62" s="1">
        <v>67</v>
      </c>
      <c r="J62" s="1">
        <v>25</v>
      </c>
      <c r="K62" s="1">
        <v>1</v>
      </c>
      <c r="L62" s="1">
        <v>7</v>
      </c>
      <c r="M62" s="1" t="s">
        <v>658</v>
      </c>
      <c r="N62" s="1" t="s">
        <v>659</v>
      </c>
      <c r="O62" s="1" t="s">
        <v>660</v>
      </c>
      <c r="P62" s="1" t="s">
        <v>661</v>
      </c>
      <c r="Q62" s="1" t="s">
        <v>662</v>
      </c>
      <c r="R62" s="1">
        <v>53</v>
      </c>
      <c r="S62" s="1">
        <v>1</v>
      </c>
      <c r="T62" s="1" t="s">
        <v>663</v>
      </c>
      <c r="U62" s="1" t="str">
        <f>HYPERLINK("http://dx.doi.org/10.1016/j.idnow.2022.09.023","http://dx.doi.org/10.1016/j.idnow.2022.09.023")</f>
        <v>http://dx.doi.org/10.1016/j.idnow.2022.09.023</v>
      </c>
      <c r="V62" s="1">
        <v>10</v>
      </c>
      <c r="W62" s="1" t="s">
        <v>664</v>
      </c>
      <c r="X62" s="1" t="s">
        <v>41</v>
      </c>
      <c r="Y62" s="1" t="s">
        <v>664</v>
      </c>
      <c r="Z62" s="1">
        <v>36241158</v>
      </c>
      <c r="AA62" s="1" t="s">
        <v>192</v>
      </c>
    </row>
    <row r="63" spans="1:27" ht="18.5" x14ac:dyDescent="0.45">
      <c r="A63" s="1" t="s">
        <v>665</v>
      </c>
      <c r="B63" s="1" t="s">
        <v>666</v>
      </c>
      <c r="C63" s="1" t="s">
        <v>667</v>
      </c>
      <c r="D63" s="1" t="s">
        <v>30</v>
      </c>
      <c r="E63" s="3">
        <v>2023</v>
      </c>
      <c r="F63" s="1" t="s">
        <v>668</v>
      </c>
      <c r="G63" s="1" t="s">
        <v>32</v>
      </c>
      <c r="H63" s="1" t="s">
        <v>560</v>
      </c>
      <c r="I63" s="1">
        <v>40</v>
      </c>
      <c r="J63" s="1">
        <v>8</v>
      </c>
      <c r="K63" s="1">
        <v>2</v>
      </c>
      <c r="L63" s="1">
        <v>2</v>
      </c>
      <c r="M63" s="1" t="s">
        <v>605</v>
      </c>
      <c r="N63" s="1" t="s">
        <v>402</v>
      </c>
      <c r="O63" s="1" t="s">
        <v>606</v>
      </c>
      <c r="P63" s="1" t="s">
        <v>669</v>
      </c>
      <c r="Q63" s="1" t="s">
        <v>670</v>
      </c>
      <c r="R63" s="1">
        <v>11</v>
      </c>
      <c r="S63" s="1">
        <v>1</v>
      </c>
      <c r="T63" s="1" t="s">
        <v>671</v>
      </c>
      <c r="U63" s="1" t="str">
        <f>HYPERLINK("http://dx.doi.org/10.1007/s40435-022-00970-0","http://dx.doi.org/10.1007/s40435-022-00970-0")</f>
        <v>http://dx.doi.org/10.1007/s40435-022-00970-0</v>
      </c>
      <c r="V63" s="1">
        <v>16</v>
      </c>
      <c r="W63" s="1" t="s">
        <v>672</v>
      </c>
      <c r="X63" s="1" t="s">
        <v>56</v>
      </c>
      <c r="Y63" s="1" t="s">
        <v>673</v>
      </c>
      <c r="Z63" s="1" t="s">
        <v>37</v>
      </c>
      <c r="AA63" s="1" t="s">
        <v>37</v>
      </c>
    </row>
    <row r="64" spans="1:27" ht="18.5" x14ac:dyDescent="0.45">
      <c r="A64" s="1" t="s">
        <v>674</v>
      </c>
      <c r="B64" s="1" t="s">
        <v>675</v>
      </c>
      <c r="C64" s="1" t="s">
        <v>676</v>
      </c>
      <c r="D64" s="1" t="s">
        <v>677</v>
      </c>
      <c r="E64" s="3">
        <v>2023</v>
      </c>
      <c r="F64" s="1" t="s">
        <v>678</v>
      </c>
      <c r="G64" s="1" t="s">
        <v>32</v>
      </c>
      <c r="H64" s="1" t="s">
        <v>679</v>
      </c>
      <c r="I64" s="1">
        <v>11</v>
      </c>
      <c r="J64" s="1">
        <v>0</v>
      </c>
      <c r="K64" s="1">
        <v>0</v>
      </c>
      <c r="L64" s="1">
        <v>0</v>
      </c>
      <c r="M64" s="1" t="s">
        <v>680</v>
      </c>
      <c r="N64" s="1" t="s">
        <v>50</v>
      </c>
      <c r="O64" s="1" t="s">
        <v>681</v>
      </c>
      <c r="P64" s="1" t="s">
        <v>37</v>
      </c>
      <c r="Q64" s="1" t="s">
        <v>37</v>
      </c>
      <c r="R64" s="1" t="s">
        <v>37</v>
      </c>
      <c r="S64" s="1" t="s">
        <v>37</v>
      </c>
      <c r="T64" s="1" t="s">
        <v>682</v>
      </c>
      <c r="U64" s="1" t="str">
        <f>HYPERLINK("http://dx.doi.org/10.4324/9781003245797-1","http://dx.doi.org/10.4324/9781003245797-1")</f>
        <v>http://dx.doi.org/10.4324/9781003245797-1</v>
      </c>
      <c r="V64" s="1">
        <v>8</v>
      </c>
      <c r="W64" s="1" t="s">
        <v>683</v>
      </c>
      <c r="X64" s="1" t="s">
        <v>226</v>
      </c>
      <c r="Y64" s="1" t="s">
        <v>684</v>
      </c>
      <c r="Z64" s="1" t="s">
        <v>37</v>
      </c>
      <c r="AA64" s="1" t="s">
        <v>37</v>
      </c>
    </row>
    <row r="65" spans="1:27" ht="18.5" x14ac:dyDescent="0.45">
      <c r="A65" s="1" t="s">
        <v>685</v>
      </c>
      <c r="B65" s="1" t="s">
        <v>686</v>
      </c>
      <c r="C65" s="1" t="s">
        <v>687</v>
      </c>
      <c r="D65" s="1" t="s">
        <v>30</v>
      </c>
      <c r="E65" s="3">
        <v>2023</v>
      </c>
      <c r="F65" s="1" t="s">
        <v>688</v>
      </c>
      <c r="G65" s="1" t="s">
        <v>32</v>
      </c>
      <c r="H65" s="1" t="s">
        <v>33</v>
      </c>
      <c r="I65" s="1">
        <v>45</v>
      </c>
      <c r="J65" s="1">
        <v>17</v>
      </c>
      <c r="K65" s="1">
        <v>0</v>
      </c>
      <c r="L65" s="1">
        <v>4</v>
      </c>
      <c r="M65" s="1" t="s">
        <v>330</v>
      </c>
      <c r="N65" s="1" t="s">
        <v>331</v>
      </c>
      <c r="O65" s="1" t="s">
        <v>332</v>
      </c>
      <c r="P65" s="1" t="s">
        <v>689</v>
      </c>
      <c r="Q65" s="1" t="s">
        <v>690</v>
      </c>
      <c r="R65" s="1">
        <v>69</v>
      </c>
      <c r="S65" s="1">
        <v>1</v>
      </c>
      <c r="T65" s="1" t="s">
        <v>691</v>
      </c>
      <c r="U65" s="1" t="str">
        <f>HYPERLINK("http://dx.doi.org/10.1007/s12190-022-01748-5","http://dx.doi.org/10.1007/s12190-022-01748-5")</f>
        <v>http://dx.doi.org/10.1007/s12190-022-01748-5</v>
      </c>
      <c r="V65" s="1">
        <v>33</v>
      </c>
      <c r="W65" s="1" t="s">
        <v>590</v>
      </c>
      <c r="X65" s="1" t="s">
        <v>41</v>
      </c>
      <c r="Y65" s="1" t="s">
        <v>40</v>
      </c>
      <c r="Z65" s="1">
        <v>35607521</v>
      </c>
      <c r="AA65" s="1" t="s">
        <v>692</v>
      </c>
    </row>
    <row r="66" spans="1:27" ht="18.5" x14ac:dyDescent="0.45">
      <c r="A66" s="1" t="s">
        <v>693</v>
      </c>
      <c r="B66" s="1" t="s">
        <v>694</v>
      </c>
      <c r="C66" s="1" t="s">
        <v>695</v>
      </c>
      <c r="D66" s="1" t="s">
        <v>30</v>
      </c>
      <c r="E66" s="3">
        <v>2023</v>
      </c>
      <c r="F66" s="1" t="s">
        <v>696</v>
      </c>
      <c r="G66" s="1" t="s">
        <v>623</v>
      </c>
      <c r="H66" s="1" t="s">
        <v>697</v>
      </c>
      <c r="I66" s="1">
        <v>69</v>
      </c>
      <c r="J66" s="1">
        <v>6</v>
      </c>
      <c r="K66" s="1">
        <v>4</v>
      </c>
      <c r="L66" s="1">
        <v>10</v>
      </c>
      <c r="M66" s="1" t="s">
        <v>450</v>
      </c>
      <c r="N66" s="1" t="s">
        <v>451</v>
      </c>
      <c r="O66" s="1" t="s">
        <v>452</v>
      </c>
      <c r="P66" s="1" t="s">
        <v>698</v>
      </c>
      <c r="Q66" s="1" t="s">
        <v>699</v>
      </c>
      <c r="R66" s="1">
        <v>31</v>
      </c>
      <c r="S66" s="1">
        <v>4</v>
      </c>
      <c r="T66" s="1" t="s">
        <v>700</v>
      </c>
      <c r="U66" s="1" t="str">
        <f>HYPERLINK("http://dx.doi.org/10.1002/sd.2549","http://dx.doi.org/10.1002/sd.2549")</f>
        <v>http://dx.doi.org/10.1002/sd.2549</v>
      </c>
      <c r="V66" s="1">
        <v>12</v>
      </c>
      <c r="W66" s="1" t="s">
        <v>701</v>
      </c>
      <c r="X66" s="1" t="s">
        <v>347</v>
      </c>
      <c r="Y66" s="1" t="s">
        <v>702</v>
      </c>
      <c r="Z66" s="1" t="s">
        <v>37</v>
      </c>
      <c r="AA66" s="1" t="s">
        <v>37</v>
      </c>
    </row>
    <row r="67" spans="1:27" ht="18.5" x14ac:dyDescent="0.45">
      <c r="A67" s="1" t="s">
        <v>703</v>
      </c>
      <c r="B67" s="1" t="s">
        <v>704</v>
      </c>
      <c r="C67" s="1" t="s">
        <v>705</v>
      </c>
      <c r="D67" s="1" t="s">
        <v>30</v>
      </c>
      <c r="E67" s="3">
        <v>2023</v>
      </c>
      <c r="F67" s="1" t="s">
        <v>706</v>
      </c>
      <c r="G67" s="1" t="s">
        <v>32</v>
      </c>
      <c r="H67" s="1" t="s">
        <v>707</v>
      </c>
      <c r="I67" s="1">
        <v>57</v>
      </c>
      <c r="J67" s="1">
        <v>18</v>
      </c>
      <c r="K67" s="1">
        <v>1</v>
      </c>
      <c r="L67" s="1">
        <v>25</v>
      </c>
      <c r="M67" s="1" t="s">
        <v>269</v>
      </c>
      <c r="N67" s="1" t="s">
        <v>270</v>
      </c>
      <c r="O67" s="1" t="s">
        <v>271</v>
      </c>
      <c r="P67" s="1" t="s">
        <v>708</v>
      </c>
      <c r="Q67" s="1" t="s">
        <v>709</v>
      </c>
      <c r="R67" s="1">
        <v>46</v>
      </c>
      <c r="S67" s="1">
        <v>1</v>
      </c>
      <c r="T67" s="1" t="s">
        <v>710</v>
      </c>
      <c r="U67" s="1" t="str">
        <f>HYPERLINK("http://dx.doi.org/10.1007/s12034-022-02852-9","http://dx.doi.org/10.1007/s12034-022-02852-9")</f>
        <v>http://dx.doi.org/10.1007/s12034-022-02852-9</v>
      </c>
      <c r="V67" s="1">
        <v>10</v>
      </c>
      <c r="W67" s="1" t="s">
        <v>711</v>
      </c>
      <c r="X67" s="1" t="s">
        <v>41</v>
      </c>
      <c r="Y67" s="1" t="s">
        <v>712</v>
      </c>
      <c r="Z67" s="1" t="s">
        <v>37</v>
      </c>
      <c r="AA67" s="1" t="s">
        <v>37</v>
      </c>
    </row>
    <row r="68" spans="1:27" ht="18.5" x14ac:dyDescent="0.45">
      <c r="A68" s="1" t="s">
        <v>713</v>
      </c>
      <c r="B68" s="1" t="s">
        <v>714</v>
      </c>
      <c r="C68" s="1" t="s">
        <v>715</v>
      </c>
      <c r="D68" s="1" t="s">
        <v>219</v>
      </c>
      <c r="E68" s="3">
        <v>2023</v>
      </c>
      <c r="F68" s="1" t="s">
        <v>716</v>
      </c>
      <c r="G68" s="1" t="s">
        <v>32</v>
      </c>
      <c r="H68" s="1" t="s">
        <v>717</v>
      </c>
      <c r="I68" s="1">
        <v>31</v>
      </c>
      <c r="J68" s="1">
        <v>0</v>
      </c>
      <c r="K68" s="1">
        <v>0</v>
      </c>
      <c r="L68" s="1">
        <v>0</v>
      </c>
      <c r="M68" s="1" t="s">
        <v>718</v>
      </c>
      <c r="N68" s="1" t="s">
        <v>35</v>
      </c>
      <c r="O68" s="1" t="s">
        <v>719</v>
      </c>
      <c r="P68" s="1" t="s">
        <v>720</v>
      </c>
      <c r="Q68" s="1" t="s">
        <v>721</v>
      </c>
      <c r="R68" s="1" t="s">
        <v>37</v>
      </c>
      <c r="S68" s="1" t="s">
        <v>37</v>
      </c>
      <c r="T68" s="1" t="s">
        <v>722</v>
      </c>
      <c r="U68" s="1" t="str">
        <f>HYPERLINK("http://dx.doi.org/10.1007/978-3-031-21086-015","http://dx.doi.org/10.1007/978-3-031-21086-015")</f>
        <v>http://dx.doi.org/10.1007/978-3-031-21086-015</v>
      </c>
      <c r="V68" s="1">
        <v>20</v>
      </c>
      <c r="W68" s="1" t="s">
        <v>723</v>
      </c>
      <c r="X68" s="1" t="s">
        <v>724</v>
      </c>
      <c r="Y68" s="1" t="s">
        <v>725</v>
      </c>
      <c r="Z68" s="1" t="s">
        <v>37</v>
      </c>
      <c r="AA68" s="1" t="s">
        <v>37</v>
      </c>
    </row>
    <row r="69" spans="1:27" ht="18.5" x14ac:dyDescent="0.45">
      <c r="A69" s="1" t="s">
        <v>674</v>
      </c>
      <c r="B69" s="1" t="s">
        <v>726</v>
      </c>
      <c r="C69" s="1" t="s">
        <v>676</v>
      </c>
      <c r="D69" s="1" t="s">
        <v>677</v>
      </c>
      <c r="E69" s="3">
        <v>2023</v>
      </c>
      <c r="F69" s="1" t="s">
        <v>678</v>
      </c>
      <c r="G69" s="1" t="s">
        <v>32</v>
      </c>
      <c r="H69" s="1" t="s">
        <v>679</v>
      </c>
      <c r="I69" s="1">
        <v>0</v>
      </c>
      <c r="J69" s="1">
        <v>0</v>
      </c>
      <c r="K69" s="1">
        <v>0</v>
      </c>
      <c r="L69" s="1">
        <v>0</v>
      </c>
      <c r="M69" s="1" t="s">
        <v>680</v>
      </c>
      <c r="N69" s="1" t="s">
        <v>50</v>
      </c>
      <c r="O69" s="1" t="s">
        <v>681</v>
      </c>
      <c r="P69" s="1" t="s">
        <v>37</v>
      </c>
      <c r="Q69" s="1" t="s">
        <v>37</v>
      </c>
      <c r="R69" s="1" t="s">
        <v>37</v>
      </c>
      <c r="S69" s="1" t="s">
        <v>37</v>
      </c>
      <c r="T69" s="1" t="s">
        <v>37</v>
      </c>
      <c r="U69" s="1" t="s">
        <v>37</v>
      </c>
      <c r="V69" s="1">
        <v>2</v>
      </c>
      <c r="W69" s="1" t="s">
        <v>683</v>
      </c>
      <c r="X69" s="1" t="s">
        <v>226</v>
      </c>
      <c r="Y69" s="1" t="s">
        <v>684</v>
      </c>
      <c r="Z69" s="1" t="s">
        <v>37</v>
      </c>
      <c r="AA69" s="1" t="s">
        <v>37</v>
      </c>
    </row>
    <row r="70" spans="1:27" ht="18.5" x14ac:dyDescent="0.45">
      <c r="A70" s="1" t="s">
        <v>109</v>
      </c>
      <c r="B70" s="1" t="s">
        <v>727</v>
      </c>
      <c r="C70" s="1" t="s">
        <v>111</v>
      </c>
      <c r="D70" s="1" t="s">
        <v>30</v>
      </c>
      <c r="E70" s="3">
        <v>2023</v>
      </c>
      <c r="F70" s="1" t="s">
        <v>112</v>
      </c>
      <c r="G70" s="1" t="s">
        <v>32</v>
      </c>
      <c r="H70" s="1" t="s">
        <v>728</v>
      </c>
      <c r="I70" s="1">
        <v>39</v>
      </c>
      <c r="J70" s="1">
        <v>0</v>
      </c>
      <c r="K70" s="1">
        <v>0</v>
      </c>
      <c r="L70" s="1">
        <v>0</v>
      </c>
      <c r="M70" s="1" t="s">
        <v>113</v>
      </c>
      <c r="N70" s="1" t="s">
        <v>114</v>
      </c>
      <c r="O70" s="1" t="s">
        <v>115</v>
      </c>
      <c r="P70" s="1" t="s">
        <v>116</v>
      </c>
      <c r="Q70" s="1" t="s">
        <v>37</v>
      </c>
      <c r="R70" s="1">
        <v>13</v>
      </c>
      <c r="S70" s="1">
        <v>3</v>
      </c>
      <c r="T70" s="1" t="s">
        <v>37</v>
      </c>
      <c r="U70" s="1" t="s">
        <v>37</v>
      </c>
      <c r="V70" s="1">
        <v>14</v>
      </c>
      <c r="W70" s="1" t="s">
        <v>117</v>
      </c>
      <c r="X70" s="1" t="s">
        <v>56</v>
      </c>
      <c r="Y70" s="1" t="s">
        <v>40</v>
      </c>
      <c r="Z70" s="1" t="s">
        <v>37</v>
      </c>
      <c r="AA70" s="1" t="s">
        <v>37</v>
      </c>
    </row>
    <row r="71" spans="1:27" ht="18.5" x14ac:dyDescent="0.45">
      <c r="A71" s="1" t="s">
        <v>685</v>
      </c>
      <c r="B71" s="1" t="s">
        <v>729</v>
      </c>
      <c r="C71" s="1" t="s">
        <v>730</v>
      </c>
      <c r="D71" s="1" t="s">
        <v>30</v>
      </c>
      <c r="E71" s="3">
        <v>2023</v>
      </c>
      <c r="F71" s="1" t="s">
        <v>688</v>
      </c>
      <c r="G71" s="1" t="s">
        <v>32</v>
      </c>
      <c r="H71" s="1" t="s">
        <v>33</v>
      </c>
      <c r="I71" s="1">
        <v>38</v>
      </c>
      <c r="J71" s="1">
        <v>12</v>
      </c>
      <c r="K71" s="1">
        <v>0</v>
      </c>
      <c r="L71" s="1">
        <v>3</v>
      </c>
      <c r="M71" s="1" t="s">
        <v>330</v>
      </c>
      <c r="N71" s="1" t="s">
        <v>331</v>
      </c>
      <c r="O71" s="1" t="s">
        <v>332</v>
      </c>
      <c r="P71" s="1" t="s">
        <v>731</v>
      </c>
      <c r="Q71" s="1" t="s">
        <v>732</v>
      </c>
      <c r="R71" s="1">
        <v>9</v>
      </c>
      <c r="S71" s="1">
        <v>2</v>
      </c>
      <c r="T71" s="1" t="s">
        <v>733</v>
      </c>
      <c r="U71" s="1" t="str">
        <f>HYPERLINK("http://dx.doi.org/10.1007/s40747-022-00896-2","http://dx.doi.org/10.1007/s40747-022-00896-2")</f>
        <v>http://dx.doi.org/10.1007/s40747-022-00896-2</v>
      </c>
      <c r="V71" s="1">
        <v>21</v>
      </c>
      <c r="W71" s="1" t="s">
        <v>190</v>
      </c>
      <c r="X71" s="1" t="s">
        <v>41</v>
      </c>
      <c r="Y71" s="1" t="s">
        <v>191</v>
      </c>
      <c r="Z71" s="1" t="s">
        <v>37</v>
      </c>
      <c r="AA71" s="1" t="s">
        <v>42</v>
      </c>
    </row>
    <row r="72" spans="1:27" ht="18.5" x14ac:dyDescent="0.45">
      <c r="A72" s="1" t="s">
        <v>734</v>
      </c>
      <c r="B72" s="1" t="s">
        <v>735</v>
      </c>
      <c r="C72" s="1" t="s">
        <v>736</v>
      </c>
      <c r="D72" s="1" t="s">
        <v>30</v>
      </c>
      <c r="E72" s="3">
        <v>2023</v>
      </c>
      <c r="F72" s="1" t="s">
        <v>737</v>
      </c>
      <c r="G72" s="1" t="s">
        <v>32</v>
      </c>
      <c r="H72" s="1" t="s">
        <v>738</v>
      </c>
      <c r="I72" s="1">
        <v>71</v>
      </c>
      <c r="J72" s="1">
        <v>8</v>
      </c>
      <c r="K72" s="1">
        <v>1</v>
      </c>
      <c r="L72" s="1">
        <v>7</v>
      </c>
      <c r="M72" s="1" t="s">
        <v>450</v>
      </c>
      <c r="N72" s="1" t="s">
        <v>451</v>
      </c>
      <c r="O72" s="1" t="s">
        <v>452</v>
      </c>
      <c r="P72" s="1" t="s">
        <v>739</v>
      </c>
      <c r="Q72" s="1" t="s">
        <v>740</v>
      </c>
      <c r="R72" s="1">
        <v>52</v>
      </c>
      <c r="S72" s="1">
        <v>3</v>
      </c>
      <c r="T72" s="1" t="s">
        <v>741</v>
      </c>
      <c r="U72" s="1" t="str">
        <f>HYPERLINK("http://dx.doi.org/10.1111/ecno.12227","http://dx.doi.org/10.1111/ecno.12227")</f>
        <v>http://dx.doi.org/10.1111/ecno.12227</v>
      </c>
      <c r="V72" s="1">
        <v>25</v>
      </c>
      <c r="W72" s="1" t="s">
        <v>176</v>
      </c>
      <c r="X72" s="1" t="s">
        <v>56</v>
      </c>
      <c r="Y72" s="1" t="s">
        <v>177</v>
      </c>
      <c r="Z72" s="1" t="s">
        <v>37</v>
      </c>
      <c r="AA72" s="1" t="s">
        <v>37</v>
      </c>
    </row>
    <row r="73" spans="1:27" ht="18.5" x14ac:dyDescent="0.45">
      <c r="A73" s="1" t="s">
        <v>742</v>
      </c>
      <c r="B73" s="1" t="s">
        <v>743</v>
      </c>
      <c r="C73" s="1" t="s">
        <v>744</v>
      </c>
      <c r="D73" s="1" t="s">
        <v>30</v>
      </c>
      <c r="E73" s="3">
        <v>2023</v>
      </c>
      <c r="F73" s="1" t="s">
        <v>745</v>
      </c>
      <c r="G73" s="1" t="s">
        <v>746</v>
      </c>
      <c r="H73" s="1" t="s">
        <v>747</v>
      </c>
      <c r="I73" s="1">
        <v>80</v>
      </c>
      <c r="J73" s="1">
        <v>0</v>
      </c>
      <c r="K73" s="1">
        <v>0</v>
      </c>
      <c r="L73" s="1">
        <v>2</v>
      </c>
      <c r="M73" s="1" t="s">
        <v>748</v>
      </c>
      <c r="N73" s="1" t="s">
        <v>749</v>
      </c>
      <c r="O73" s="1" t="s">
        <v>750</v>
      </c>
      <c r="P73" s="1" t="s">
        <v>751</v>
      </c>
      <c r="Q73" s="1" t="s">
        <v>752</v>
      </c>
      <c r="R73" s="1">
        <v>77</v>
      </c>
      <c r="S73" s="1" t="s">
        <v>37</v>
      </c>
      <c r="T73" s="1" t="s">
        <v>753</v>
      </c>
      <c r="U73" s="1" t="str">
        <f>HYPERLINK("http://dx.doi.org/10.1016/j.jtemb.2023.127133","http://dx.doi.org/10.1016/j.jtemb.2023.127133")</f>
        <v>http://dx.doi.org/10.1016/j.jtemb.2023.127133</v>
      </c>
      <c r="V73" s="1">
        <v>13</v>
      </c>
      <c r="W73" s="1" t="s">
        <v>754</v>
      </c>
      <c r="X73" s="1" t="s">
        <v>41</v>
      </c>
      <c r="Y73" s="1" t="s">
        <v>754</v>
      </c>
      <c r="Z73" s="1">
        <v>36638706</v>
      </c>
      <c r="AA73" s="1" t="s">
        <v>37</v>
      </c>
    </row>
    <row r="74" spans="1:27" ht="18.5" x14ac:dyDescent="0.45">
      <c r="A74" s="1" t="s">
        <v>580</v>
      </c>
      <c r="B74" s="1" t="s">
        <v>755</v>
      </c>
      <c r="C74" s="1" t="s">
        <v>111</v>
      </c>
      <c r="D74" s="1" t="s">
        <v>30</v>
      </c>
      <c r="E74" s="3">
        <v>2023</v>
      </c>
      <c r="F74" s="1" t="s">
        <v>583</v>
      </c>
      <c r="G74" s="1" t="s">
        <v>32</v>
      </c>
      <c r="H74" s="1" t="s">
        <v>516</v>
      </c>
      <c r="I74" s="1">
        <v>36</v>
      </c>
      <c r="J74" s="1">
        <v>7</v>
      </c>
      <c r="K74" s="1">
        <v>1</v>
      </c>
      <c r="L74" s="1">
        <v>2</v>
      </c>
      <c r="M74" s="1" t="s">
        <v>113</v>
      </c>
      <c r="N74" s="1" t="s">
        <v>114</v>
      </c>
      <c r="O74" s="1" t="s">
        <v>115</v>
      </c>
      <c r="P74" s="1" t="s">
        <v>116</v>
      </c>
      <c r="Q74" s="1" t="s">
        <v>37</v>
      </c>
      <c r="R74" s="1">
        <v>13</v>
      </c>
      <c r="S74" s="1">
        <v>3</v>
      </c>
      <c r="T74" s="1" t="s">
        <v>37</v>
      </c>
      <c r="U74" s="1" t="s">
        <v>37</v>
      </c>
      <c r="V74" s="1">
        <v>17</v>
      </c>
      <c r="W74" s="1" t="s">
        <v>117</v>
      </c>
      <c r="X74" s="1" t="s">
        <v>56</v>
      </c>
      <c r="Y74" s="1" t="s">
        <v>40</v>
      </c>
      <c r="Z74" s="1" t="s">
        <v>37</v>
      </c>
      <c r="AA74" s="1" t="s">
        <v>37</v>
      </c>
    </row>
    <row r="75" spans="1:27" ht="18.5" x14ac:dyDescent="0.45">
      <c r="A75" s="1" t="s">
        <v>131</v>
      </c>
      <c r="B75" s="1" t="s">
        <v>756</v>
      </c>
      <c r="C75" s="1" t="s">
        <v>757</v>
      </c>
      <c r="D75" s="1" t="s">
        <v>30</v>
      </c>
      <c r="E75" s="3">
        <v>2023</v>
      </c>
      <c r="F75" s="1" t="s">
        <v>758</v>
      </c>
      <c r="G75" s="1" t="s">
        <v>87</v>
      </c>
      <c r="H75" s="1" t="s">
        <v>759</v>
      </c>
      <c r="I75" s="1">
        <v>53</v>
      </c>
      <c r="J75" s="1">
        <v>5</v>
      </c>
      <c r="K75" s="1">
        <v>2</v>
      </c>
      <c r="L75" s="1">
        <v>10</v>
      </c>
      <c r="M75" s="1" t="s">
        <v>184</v>
      </c>
      <c r="N75" s="1" t="s">
        <v>571</v>
      </c>
      <c r="O75" s="1" t="s">
        <v>572</v>
      </c>
      <c r="P75" s="1" t="s">
        <v>760</v>
      </c>
      <c r="Q75" s="1" t="s">
        <v>761</v>
      </c>
      <c r="R75" s="1">
        <v>205</v>
      </c>
      <c r="S75" s="1">
        <v>8</v>
      </c>
      <c r="T75" s="1" t="s">
        <v>762</v>
      </c>
      <c r="U75" s="1" t="str">
        <f>HYPERLINK("http://dx.doi.org/10.1007/s00203-023-03620-x","http://dx.doi.org/10.1007/s00203-023-03620-x")</f>
        <v>http://dx.doi.org/10.1007/s00203-023-03620-x</v>
      </c>
      <c r="V75" s="1">
        <v>17</v>
      </c>
      <c r="W75" s="1" t="s">
        <v>618</v>
      </c>
      <c r="X75" s="1" t="s">
        <v>41</v>
      </c>
      <c r="Y75" s="1" t="s">
        <v>618</v>
      </c>
      <c r="Z75" s="1">
        <v>37438600</v>
      </c>
      <c r="AA75" s="1" t="s">
        <v>763</v>
      </c>
    </row>
    <row r="76" spans="1:27" ht="18.5" x14ac:dyDescent="0.45">
      <c r="A76" s="1" t="s">
        <v>764</v>
      </c>
      <c r="B76" s="1" t="s">
        <v>765</v>
      </c>
      <c r="C76" s="1" t="s">
        <v>766</v>
      </c>
      <c r="D76" s="1" t="s">
        <v>30</v>
      </c>
      <c r="E76" s="3">
        <v>2023</v>
      </c>
      <c r="F76" s="1" t="s">
        <v>767</v>
      </c>
      <c r="G76" s="1" t="s">
        <v>87</v>
      </c>
      <c r="H76" s="1" t="s">
        <v>768</v>
      </c>
      <c r="I76" s="1">
        <v>77</v>
      </c>
      <c r="J76" s="1">
        <v>11</v>
      </c>
      <c r="K76" s="1">
        <v>2</v>
      </c>
      <c r="L76" s="1">
        <v>11</v>
      </c>
      <c r="M76" s="1" t="s">
        <v>255</v>
      </c>
      <c r="N76" s="1" t="s">
        <v>256</v>
      </c>
      <c r="O76" s="1" t="s">
        <v>257</v>
      </c>
      <c r="P76" s="1" t="s">
        <v>769</v>
      </c>
      <c r="Q76" s="1" t="s">
        <v>37</v>
      </c>
      <c r="R76" s="1">
        <v>49</v>
      </c>
      <c r="S76" s="1" t="s">
        <v>37</v>
      </c>
      <c r="T76" s="1" t="s">
        <v>770</v>
      </c>
      <c r="U76" s="1" t="str">
        <f>HYPERLINK("http://dx.doi.org/10.1016/j.uclim.2023.101473","http://dx.doi.org/10.1016/j.uclim.2023.101473")</f>
        <v>http://dx.doi.org/10.1016/j.uclim.2023.101473</v>
      </c>
      <c r="V76" s="1">
        <v>20</v>
      </c>
      <c r="W76" s="1" t="s">
        <v>771</v>
      </c>
      <c r="X76" s="1" t="s">
        <v>41</v>
      </c>
      <c r="Y76" s="1" t="s">
        <v>772</v>
      </c>
      <c r="Z76" s="1" t="s">
        <v>37</v>
      </c>
      <c r="AA76" s="1" t="s">
        <v>37</v>
      </c>
    </row>
    <row r="77" spans="1:27" ht="18.5" x14ac:dyDescent="0.45">
      <c r="A77" s="1" t="s">
        <v>773</v>
      </c>
      <c r="B77" s="1" t="s">
        <v>774</v>
      </c>
      <c r="C77" s="1" t="s">
        <v>540</v>
      </c>
      <c r="D77" s="1" t="s">
        <v>46</v>
      </c>
      <c r="E77" s="3">
        <v>2023</v>
      </c>
      <c r="F77" s="1" t="s">
        <v>775</v>
      </c>
      <c r="G77" s="1" t="s">
        <v>32</v>
      </c>
      <c r="H77" s="1" t="s">
        <v>776</v>
      </c>
      <c r="I77" s="1">
        <v>1</v>
      </c>
      <c r="J77" s="1">
        <v>0</v>
      </c>
      <c r="K77" s="1">
        <v>0</v>
      </c>
      <c r="L77" s="1">
        <v>0</v>
      </c>
      <c r="M77" s="1" t="s">
        <v>285</v>
      </c>
      <c r="N77" s="1" t="s">
        <v>286</v>
      </c>
      <c r="O77" s="1" t="s">
        <v>287</v>
      </c>
      <c r="P77" s="1" t="s">
        <v>543</v>
      </c>
      <c r="Q77" s="1" t="s">
        <v>544</v>
      </c>
      <c r="R77" s="1">
        <v>15</v>
      </c>
      <c r="S77" s="1" t="s">
        <v>777</v>
      </c>
      <c r="T77" s="1" t="s">
        <v>778</v>
      </c>
      <c r="U77" s="1" t="str">
        <f>HYPERLINK("http://dx.doi.org/10.1177/2455328X221115590","http://dx.doi.org/10.1177/2455328X221115590")</f>
        <v>http://dx.doi.org/10.1177/2455328X221115590</v>
      </c>
      <c r="V77" s="1">
        <v>3</v>
      </c>
      <c r="W77" s="1" t="s">
        <v>150</v>
      </c>
      <c r="X77" s="1" t="s">
        <v>56</v>
      </c>
      <c r="Y77" s="1" t="s">
        <v>151</v>
      </c>
      <c r="Z77" s="1" t="s">
        <v>37</v>
      </c>
      <c r="AA77" s="1" t="s">
        <v>37</v>
      </c>
    </row>
    <row r="78" spans="1:27" ht="18.5" x14ac:dyDescent="0.45">
      <c r="A78" s="1" t="s">
        <v>779</v>
      </c>
      <c r="B78" s="1" t="s">
        <v>780</v>
      </c>
      <c r="C78" s="1" t="s">
        <v>647</v>
      </c>
      <c r="D78" s="1" t="s">
        <v>30</v>
      </c>
      <c r="E78" s="3">
        <v>2023</v>
      </c>
      <c r="F78" s="1" t="s">
        <v>781</v>
      </c>
      <c r="G78" s="1" t="s">
        <v>32</v>
      </c>
      <c r="H78" s="1" t="s">
        <v>61</v>
      </c>
      <c r="I78" s="1">
        <v>42</v>
      </c>
      <c r="J78" s="1">
        <v>14</v>
      </c>
      <c r="K78" s="1">
        <v>1</v>
      </c>
      <c r="L78" s="1">
        <v>10</v>
      </c>
      <c r="M78" s="1" t="s">
        <v>255</v>
      </c>
      <c r="N78" s="1" t="s">
        <v>256</v>
      </c>
      <c r="O78" s="1" t="s">
        <v>257</v>
      </c>
      <c r="P78" s="1" t="s">
        <v>649</v>
      </c>
      <c r="Q78" s="1" t="s">
        <v>650</v>
      </c>
      <c r="R78" s="1">
        <v>148</v>
      </c>
      <c r="S78" s="1" t="s">
        <v>37</v>
      </c>
      <c r="T78" s="1" t="s">
        <v>782</v>
      </c>
      <c r="U78" s="1" t="str">
        <f>HYPERLINK("http://dx.doi.org/10.1016/j.asoc.2023.110854","http://dx.doi.org/10.1016/j.asoc.2023.110854")</f>
        <v>http://dx.doi.org/10.1016/j.asoc.2023.110854</v>
      </c>
      <c r="V78" s="1">
        <v>16</v>
      </c>
      <c r="W78" s="1" t="s">
        <v>652</v>
      </c>
      <c r="X78" s="1" t="s">
        <v>41</v>
      </c>
      <c r="Y78" s="1" t="s">
        <v>191</v>
      </c>
      <c r="Z78" s="1" t="s">
        <v>37</v>
      </c>
      <c r="AA78" s="1" t="s">
        <v>37</v>
      </c>
    </row>
    <row r="79" spans="1:27" ht="18.5" x14ac:dyDescent="0.45">
      <c r="A79" s="1" t="s">
        <v>783</v>
      </c>
      <c r="B79" s="1" t="s">
        <v>784</v>
      </c>
      <c r="C79" s="1" t="s">
        <v>785</v>
      </c>
      <c r="D79" s="1" t="s">
        <v>427</v>
      </c>
      <c r="E79" s="3">
        <v>2023</v>
      </c>
      <c r="F79" s="1" t="s">
        <v>786</v>
      </c>
      <c r="G79" s="1" t="s">
        <v>32</v>
      </c>
      <c r="H79" s="1" t="s">
        <v>787</v>
      </c>
      <c r="I79" s="1">
        <v>214</v>
      </c>
      <c r="J79" s="1">
        <v>5</v>
      </c>
      <c r="K79" s="1">
        <v>5</v>
      </c>
      <c r="L79" s="1">
        <v>30</v>
      </c>
      <c r="M79" s="1" t="s">
        <v>330</v>
      </c>
      <c r="N79" s="1" t="s">
        <v>331</v>
      </c>
      <c r="O79" s="1" t="s">
        <v>332</v>
      </c>
      <c r="P79" s="1" t="s">
        <v>788</v>
      </c>
      <c r="Q79" s="1" t="s">
        <v>789</v>
      </c>
      <c r="R79" s="1">
        <v>30</v>
      </c>
      <c r="S79" s="1">
        <v>42</v>
      </c>
      <c r="T79" s="1" t="s">
        <v>790</v>
      </c>
      <c r="U79" s="1" t="str">
        <f>HYPERLINK("http://dx.doi.org/10.1007/s11356-023-29015-5","http://dx.doi.org/10.1007/s11356-023-29015-5")</f>
        <v>http://dx.doi.org/10.1007/s11356-023-29015-5</v>
      </c>
      <c r="V79" s="1">
        <v>35</v>
      </c>
      <c r="W79" s="1" t="s">
        <v>433</v>
      </c>
      <c r="X79" s="1" t="s">
        <v>41</v>
      </c>
      <c r="Y79" s="1" t="s">
        <v>434</v>
      </c>
      <c r="Z79" s="1">
        <v>37597146</v>
      </c>
      <c r="AA79" s="1" t="s">
        <v>37</v>
      </c>
    </row>
    <row r="80" spans="1:27" ht="18.5" x14ac:dyDescent="0.45">
      <c r="A80" s="1" t="s">
        <v>791</v>
      </c>
      <c r="B80" s="1" t="s">
        <v>792</v>
      </c>
      <c r="C80" s="1" t="s">
        <v>793</v>
      </c>
      <c r="D80" s="1" t="s">
        <v>30</v>
      </c>
      <c r="E80" s="3">
        <v>2023</v>
      </c>
      <c r="F80" s="1" t="s">
        <v>794</v>
      </c>
      <c r="G80" s="1" t="s">
        <v>32</v>
      </c>
      <c r="H80" s="1" t="s">
        <v>795</v>
      </c>
      <c r="I80" s="1">
        <v>66</v>
      </c>
      <c r="J80" s="1">
        <v>1</v>
      </c>
      <c r="K80" s="1">
        <v>1</v>
      </c>
      <c r="L80" s="1">
        <v>3</v>
      </c>
      <c r="M80" s="1" t="s">
        <v>184</v>
      </c>
      <c r="N80" s="1" t="s">
        <v>185</v>
      </c>
      <c r="O80" s="1" t="s">
        <v>186</v>
      </c>
      <c r="P80" s="1" t="s">
        <v>796</v>
      </c>
      <c r="Q80" s="1" t="s">
        <v>797</v>
      </c>
      <c r="R80" s="1">
        <v>88</v>
      </c>
      <c r="S80" s="1">
        <v>4</v>
      </c>
      <c r="T80" s="1" t="s">
        <v>798</v>
      </c>
      <c r="U80" s="1" t="str">
        <f>HYPERLINK("http://dx.doi.org/10.1007/s10708-023-10878-7","http://dx.doi.org/10.1007/s10708-023-10878-7")</f>
        <v>http://dx.doi.org/10.1007/s10708-023-10878-7</v>
      </c>
      <c r="V80" s="1">
        <v>15</v>
      </c>
      <c r="W80" s="1" t="s">
        <v>364</v>
      </c>
      <c r="X80" s="1" t="s">
        <v>56</v>
      </c>
      <c r="Y80" s="1" t="s">
        <v>364</v>
      </c>
      <c r="Z80" s="1" t="s">
        <v>37</v>
      </c>
      <c r="AA80" s="1" t="s">
        <v>37</v>
      </c>
    </row>
    <row r="81" spans="1:27" ht="18.5" x14ac:dyDescent="0.45">
      <c r="A81" s="1" t="s">
        <v>799</v>
      </c>
      <c r="B81" s="1" t="s">
        <v>800</v>
      </c>
      <c r="C81" s="1" t="s">
        <v>801</v>
      </c>
      <c r="D81" s="1" t="s">
        <v>30</v>
      </c>
      <c r="E81" s="3">
        <v>2023</v>
      </c>
      <c r="F81" s="1" t="s">
        <v>802</v>
      </c>
      <c r="G81" s="1" t="s">
        <v>32</v>
      </c>
      <c r="H81" s="1" t="s">
        <v>803</v>
      </c>
      <c r="I81" s="1">
        <v>67</v>
      </c>
      <c r="J81" s="1">
        <v>16</v>
      </c>
      <c r="K81" s="1">
        <v>3</v>
      </c>
      <c r="L81" s="1">
        <v>28</v>
      </c>
      <c r="M81" s="1" t="s">
        <v>804</v>
      </c>
      <c r="N81" s="1" t="s">
        <v>805</v>
      </c>
      <c r="O81" s="1" t="s">
        <v>806</v>
      </c>
      <c r="P81" s="1" t="s">
        <v>807</v>
      </c>
      <c r="Q81" s="1" t="s">
        <v>808</v>
      </c>
      <c r="R81" s="1">
        <v>39</v>
      </c>
      <c r="S81" s="1">
        <v>2</v>
      </c>
      <c r="T81" s="1" t="s">
        <v>809</v>
      </c>
      <c r="U81" s="1" t="str">
        <f>HYPERLINK("http://dx.doi.org/10.1021/acs.langmuir.2c03204","http://dx.doi.org/10.1021/acs.langmuir.2c03204")</f>
        <v>http://dx.doi.org/10.1021/acs.langmuir.2c03204</v>
      </c>
      <c r="V81" s="1">
        <v>10</v>
      </c>
      <c r="W81" s="1" t="s">
        <v>810</v>
      </c>
      <c r="X81" s="1" t="s">
        <v>41</v>
      </c>
      <c r="Y81" s="1" t="s">
        <v>811</v>
      </c>
      <c r="Z81" s="1">
        <v>36606755</v>
      </c>
      <c r="AA81" s="1" t="s">
        <v>37</v>
      </c>
    </row>
    <row r="82" spans="1:27" ht="18.5" x14ac:dyDescent="0.45">
      <c r="A82" s="1" t="s">
        <v>812</v>
      </c>
      <c r="B82" s="1" t="s">
        <v>813</v>
      </c>
      <c r="C82" s="1" t="s">
        <v>814</v>
      </c>
      <c r="D82" s="1" t="s">
        <v>340</v>
      </c>
      <c r="E82" s="3">
        <v>2023</v>
      </c>
      <c r="F82" s="1" t="s">
        <v>815</v>
      </c>
      <c r="G82" s="1" t="s">
        <v>87</v>
      </c>
      <c r="H82" s="1" t="s">
        <v>816</v>
      </c>
      <c r="I82" s="1">
        <v>52</v>
      </c>
      <c r="J82" s="1">
        <v>8</v>
      </c>
      <c r="K82" s="1">
        <v>2</v>
      </c>
      <c r="L82" s="1">
        <v>2</v>
      </c>
      <c r="M82" s="1" t="s">
        <v>817</v>
      </c>
      <c r="N82" s="1" t="s">
        <v>818</v>
      </c>
      <c r="O82" s="1" t="s">
        <v>819</v>
      </c>
      <c r="P82" s="1" t="s">
        <v>820</v>
      </c>
      <c r="Q82" s="1" t="s">
        <v>821</v>
      </c>
      <c r="R82" s="1" t="s">
        <v>37</v>
      </c>
      <c r="S82" s="1" t="s">
        <v>37</v>
      </c>
      <c r="T82" s="1" t="s">
        <v>822</v>
      </c>
      <c r="U82" s="1" t="str">
        <f>HYPERLINK("http://dx.doi.org/10.1007/s11600-023-01042-3","http://dx.doi.org/10.1007/s11600-023-01042-3")</f>
        <v>http://dx.doi.org/10.1007/s11600-023-01042-3</v>
      </c>
      <c r="V82" s="1">
        <v>16</v>
      </c>
      <c r="W82" s="1" t="s">
        <v>823</v>
      </c>
      <c r="X82" s="1" t="s">
        <v>41</v>
      </c>
      <c r="Y82" s="1" t="s">
        <v>823</v>
      </c>
      <c r="Z82" s="1" t="s">
        <v>37</v>
      </c>
      <c r="AA82" s="1" t="s">
        <v>37</v>
      </c>
    </row>
    <row r="83" spans="1:27" ht="18.5" x14ac:dyDescent="0.45">
      <c r="A83" s="1" t="s">
        <v>824</v>
      </c>
      <c r="B83" s="1" t="s">
        <v>825</v>
      </c>
      <c r="C83" s="1" t="s">
        <v>826</v>
      </c>
      <c r="D83" s="1" t="s">
        <v>30</v>
      </c>
      <c r="E83" s="3">
        <v>2023</v>
      </c>
      <c r="F83" s="1" t="s">
        <v>827</v>
      </c>
      <c r="G83" s="1" t="s">
        <v>87</v>
      </c>
      <c r="H83" s="1" t="s">
        <v>828</v>
      </c>
      <c r="I83" s="1">
        <v>50</v>
      </c>
      <c r="J83" s="1">
        <v>2</v>
      </c>
      <c r="K83" s="1">
        <v>6</v>
      </c>
      <c r="L83" s="1">
        <v>22</v>
      </c>
      <c r="M83" s="1" t="s">
        <v>62</v>
      </c>
      <c r="N83" s="1" t="s">
        <v>63</v>
      </c>
      <c r="O83" s="1" t="s">
        <v>64</v>
      </c>
      <c r="P83" s="1" t="s">
        <v>829</v>
      </c>
      <c r="Q83" s="1" t="s">
        <v>830</v>
      </c>
      <c r="R83" s="1">
        <v>376</v>
      </c>
      <c r="S83" s="1" t="s">
        <v>37</v>
      </c>
      <c r="T83" s="1" t="s">
        <v>831</v>
      </c>
      <c r="U83" s="1" t="str">
        <f>HYPERLINK("http://dx.doi.org/10.1016/j.biortech.2023.128910","http://dx.doi.org/10.1016/j.biortech.2023.128910")</f>
        <v>http://dx.doi.org/10.1016/j.biortech.2023.128910</v>
      </c>
      <c r="V83" s="1">
        <v>8</v>
      </c>
      <c r="W83" s="1" t="s">
        <v>832</v>
      </c>
      <c r="X83" s="1" t="s">
        <v>41</v>
      </c>
      <c r="Y83" s="1" t="s">
        <v>833</v>
      </c>
      <c r="Z83" s="1">
        <v>36940875</v>
      </c>
      <c r="AA83" s="1" t="s">
        <v>37</v>
      </c>
    </row>
    <row r="84" spans="1:27" ht="18.5" x14ac:dyDescent="0.45">
      <c r="A84" s="1" t="s">
        <v>834</v>
      </c>
      <c r="B84" s="1" t="s">
        <v>835</v>
      </c>
      <c r="C84" s="1" t="s">
        <v>634</v>
      </c>
      <c r="D84" s="1" t="s">
        <v>677</v>
      </c>
      <c r="E84" s="3">
        <v>2023</v>
      </c>
      <c r="F84" s="1" t="s">
        <v>836</v>
      </c>
      <c r="G84" s="1" t="s">
        <v>32</v>
      </c>
      <c r="H84" s="1" t="s">
        <v>837</v>
      </c>
      <c r="I84" s="1">
        <v>0</v>
      </c>
      <c r="J84" s="1">
        <v>0</v>
      </c>
      <c r="K84" s="1">
        <v>0</v>
      </c>
      <c r="L84" s="1">
        <v>0</v>
      </c>
      <c r="M84" s="1" t="s">
        <v>170</v>
      </c>
      <c r="N84" s="1" t="s">
        <v>198</v>
      </c>
      <c r="O84" s="1" t="s">
        <v>637</v>
      </c>
      <c r="P84" s="1" t="s">
        <v>37</v>
      </c>
      <c r="Q84" s="1" t="s">
        <v>37</v>
      </c>
      <c r="R84" s="1" t="s">
        <v>37</v>
      </c>
      <c r="S84" s="1" t="s">
        <v>37</v>
      </c>
      <c r="T84" s="1" t="s">
        <v>838</v>
      </c>
      <c r="U84" s="1" t="str">
        <f>HYPERLINK("http://dx.doi.org/10.1108/978-1-83753-180-620231001","http://dx.doi.org/10.1108/978-1-83753-180-620231001")</f>
        <v>http://dx.doi.org/10.1108/978-1-83753-180-620231001</v>
      </c>
      <c r="V84" s="1">
        <v>8</v>
      </c>
      <c r="W84" s="1" t="s">
        <v>639</v>
      </c>
      <c r="X84" s="1" t="s">
        <v>226</v>
      </c>
      <c r="Y84" s="1" t="s">
        <v>639</v>
      </c>
      <c r="Z84" s="1" t="s">
        <v>37</v>
      </c>
      <c r="AA84" s="1" t="s">
        <v>37</v>
      </c>
    </row>
    <row r="85" spans="1:27" ht="18.5" x14ac:dyDescent="0.45">
      <c r="A85" s="1" t="s">
        <v>839</v>
      </c>
      <c r="B85" s="1" t="s">
        <v>840</v>
      </c>
      <c r="C85" s="1" t="s">
        <v>841</v>
      </c>
      <c r="D85" s="1" t="s">
        <v>30</v>
      </c>
      <c r="E85" s="3">
        <v>2023</v>
      </c>
      <c r="F85" s="1" t="s">
        <v>842</v>
      </c>
      <c r="G85" s="1" t="s">
        <v>32</v>
      </c>
      <c r="H85" s="1" t="s">
        <v>843</v>
      </c>
      <c r="I85" s="1">
        <v>45</v>
      </c>
      <c r="J85" s="1">
        <v>3</v>
      </c>
      <c r="K85" s="1">
        <v>2</v>
      </c>
      <c r="L85" s="1">
        <v>13</v>
      </c>
      <c r="M85" s="1" t="s">
        <v>844</v>
      </c>
      <c r="N85" s="1" t="s">
        <v>571</v>
      </c>
      <c r="O85" s="1" t="s">
        <v>845</v>
      </c>
      <c r="P85" s="1" t="s">
        <v>846</v>
      </c>
      <c r="Q85" s="1" t="s">
        <v>847</v>
      </c>
      <c r="R85" s="1">
        <v>33</v>
      </c>
      <c r="S85" s="1">
        <v>2</v>
      </c>
      <c r="T85" s="1" t="s">
        <v>848</v>
      </c>
      <c r="U85" s="1" t="str">
        <f>HYPERLINK("http://dx.doi.org/10.1007/s10895-022-03091-1","http://dx.doi.org/10.1007/s10895-022-03091-1")</f>
        <v>http://dx.doi.org/10.1007/s10895-022-03091-1</v>
      </c>
      <c r="V85" s="1">
        <v>10</v>
      </c>
      <c r="W85" s="1" t="s">
        <v>849</v>
      </c>
      <c r="X85" s="1" t="s">
        <v>41</v>
      </c>
      <c r="Y85" s="1" t="s">
        <v>850</v>
      </c>
      <c r="Z85" s="1">
        <v>36449225</v>
      </c>
      <c r="AA85" s="1" t="s">
        <v>37</v>
      </c>
    </row>
    <row r="86" spans="1:27" ht="18.5" x14ac:dyDescent="0.45">
      <c r="A86" s="1" t="s">
        <v>851</v>
      </c>
      <c r="B86" s="1" t="s">
        <v>852</v>
      </c>
      <c r="C86" s="1" t="s">
        <v>853</v>
      </c>
      <c r="D86" s="1" t="s">
        <v>30</v>
      </c>
      <c r="E86" s="3">
        <v>2023</v>
      </c>
      <c r="F86" s="1" t="s">
        <v>854</v>
      </c>
      <c r="G86" s="1" t="s">
        <v>32</v>
      </c>
      <c r="H86" s="1" t="s">
        <v>855</v>
      </c>
      <c r="I86" s="1">
        <v>70</v>
      </c>
      <c r="J86" s="1">
        <v>15</v>
      </c>
      <c r="K86" s="1">
        <v>0</v>
      </c>
      <c r="L86" s="1">
        <v>0</v>
      </c>
      <c r="M86" s="1" t="s">
        <v>856</v>
      </c>
      <c r="N86" s="1" t="s">
        <v>857</v>
      </c>
      <c r="O86" s="1" t="s">
        <v>858</v>
      </c>
      <c r="P86" s="1" t="s">
        <v>859</v>
      </c>
      <c r="Q86" s="1" t="s">
        <v>37</v>
      </c>
      <c r="R86" s="1">
        <v>13</v>
      </c>
      <c r="S86" s="1">
        <v>1</v>
      </c>
      <c r="T86" s="1" t="s">
        <v>860</v>
      </c>
      <c r="U86" s="1" t="str">
        <f>HYPERLINK("http://dx.doi.org/10.1038/s41598-023-35888-w","http://dx.doi.org/10.1038/s41598-023-35888-w")</f>
        <v>http://dx.doi.org/10.1038/s41598-023-35888-w</v>
      </c>
      <c r="V86" s="1">
        <v>13</v>
      </c>
      <c r="W86" s="1" t="s">
        <v>106</v>
      </c>
      <c r="X86" s="1" t="s">
        <v>41</v>
      </c>
      <c r="Y86" s="1" t="s">
        <v>107</v>
      </c>
      <c r="Z86" s="1">
        <v>37322033</v>
      </c>
      <c r="AA86" s="1" t="s">
        <v>142</v>
      </c>
    </row>
    <row r="87" spans="1:27" ht="18.5" x14ac:dyDescent="0.45">
      <c r="A87" s="1" t="s">
        <v>861</v>
      </c>
      <c r="B87" s="1" t="s">
        <v>862</v>
      </c>
      <c r="C87" s="1" t="s">
        <v>634</v>
      </c>
      <c r="D87" s="1" t="s">
        <v>219</v>
      </c>
      <c r="E87" s="3">
        <v>2023</v>
      </c>
      <c r="F87" s="1" t="s">
        <v>863</v>
      </c>
      <c r="G87" s="1" t="s">
        <v>32</v>
      </c>
      <c r="H87" s="1" t="s">
        <v>864</v>
      </c>
      <c r="I87" s="1">
        <v>21</v>
      </c>
      <c r="J87" s="1">
        <v>0</v>
      </c>
      <c r="K87" s="1">
        <v>1</v>
      </c>
      <c r="L87" s="1">
        <v>1</v>
      </c>
      <c r="M87" s="1" t="s">
        <v>170</v>
      </c>
      <c r="N87" s="1" t="s">
        <v>198</v>
      </c>
      <c r="O87" s="1" t="s">
        <v>637</v>
      </c>
      <c r="P87" s="1" t="s">
        <v>37</v>
      </c>
      <c r="Q87" s="1" t="s">
        <v>37</v>
      </c>
      <c r="R87" s="1" t="s">
        <v>37</v>
      </c>
      <c r="S87" s="1" t="s">
        <v>37</v>
      </c>
      <c r="T87" s="1" t="s">
        <v>865</v>
      </c>
      <c r="U87" s="1" t="str">
        <f>HYPERLINK("http://dx.doi.org/10.1108/978-1-83753-180-620231021","http://dx.doi.org/10.1108/978-1-83753-180-620231021")</f>
        <v>http://dx.doi.org/10.1108/978-1-83753-180-620231021</v>
      </c>
      <c r="V87" s="1">
        <v>11</v>
      </c>
      <c r="W87" s="1" t="s">
        <v>639</v>
      </c>
      <c r="X87" s="1" t="s">
        <v>226</v>
      </c>
      <c r="Y87" s="1" t="s">
        <v>639</v>
      </c>
      <c r="Z87" s="1" t="s">
        <v>37</v>
      </c>
      <c r="AA87" s="1" t="s">
        <v>37</v>
      </c>
    </row>
    <row r="88" spans="1:27" ht="18.5" x14ac:dyDescent="0.45">
      <c r="A88" s="1" t="s">
        <v>866</v>
      </c>
      <c r="B88" s="1" t="s">
        <v>867</v>
      </c>
      <c r="C88" s="1" t="s">
        <v>868</v>
      </c>
      <c r="D88" s="1" t="s">
        <v>30</v>
      </c>
      <c r="E88" s="3">
        <v>2023</v>
      </c>
      <c r="F88" s="1" t="s">
        <v>869</v>
      </c>
      <c r="G88" s="1" t="s">
        <v>623</v>
      </c>
      <c r="H88" s="1" t="s">
        <v>870</v>
      </c>
      <c r="I88" s="1">
        <v>26</v>
      </c>
      <c r="J88" s="1">
        <v>4</v>
      </c>
      <c r="K88" s="1">
        <v>0</v>
      </c>
      <c r="L88" s="1">
        <v>1</v>
      </c>
      <c r="M88" s="1" t="s">
        <v>89</v>
      </c>
      <c r="N88" s="1" t="s">
        <v>50</v>
      </c>
      <c r="O88" s="1" t="s">
        <v>90</v>
      </c>
      <c r="P88" s="1" t="s">
        <v>871</v>
      </c>
      <c r="Q88" s="1" t="s">
        <v>872</v>
      </c>
      <c r="R88" s="1">
        <v>117</v>
      </c>
      <c r="S88" s="1">
        <v>7</v>
      </c>
      <c r="T88" s="1" t="s">
        <v>873</v>
      </c>
      <c r="U88" s="1" t="str">
        <f>HYPERLINK("http://dx.doi.org/10.1080/20477724.2023.2201982","http://dx.doi.org/10.1080/20477724.2023.2201982")</f>
        <v>http://dx.doi.org/10.1080/20477724.2023.2201982</v>
      </c>
      <c r="V88" s="1">
        <v>8</v>
      </c>
      <c r="W88" s="1" t="s">
        <v>874</v>
      </c>
      <c r="X88" s="1" t="s">
        <v>41</v>
      </c>
      <c r="Y88" s="1" t="s">
        <v>874</v>
      </c>
      <c r="Z88" s="1">
        <v>37069793</v>
      </c>
      <c r="AA88" s="1" t="s">
        <v>692</v>
      </c>
    </row>
    <row r="89" spans="1:27" ht="18.5" x14ac:dyDescent="0.45">
      <c r="A89" s="1" t="s">
        <v>875</v>
      </c>
      <c r="B89" s="1" t="s">
        <v>876</v>
      </c>
      <c r="C89" s="1" t="s">
        <v>841</v>
      </c>
      <c r="D89" s="1" t="s">
        <v>427</v>
      </c>
      <c r="E89" s="3">
        <v>2023</v>
      </c>
      <c r="F89" s="1" t="s">
        <v>877</v>
      </c>
      <c r="G89" s="1" t="s">
        <v>32</v>
      </c>
      <c r="H89" s="1" t="s">
        <v>843</v>
      </c>
      <c r="I89" s="1">
        <v>34</v>
      </c>
      <c r="J89" s="1">
        <v>0</v>
      </c>
      <c r="K89" s="1">
        <v>0</v>
      </c>
      <c r="L89" s="1">
        <v>22</v>
      </c>
      <c r="M89" s="1" t="s">
        <v>844</v>
      </c>
      <c r="N89" s="1" t="s">
        <v>571</v>
      </c>
      <c r="O89" s="1" t="s">
        <v>845</v>
      </c>
      <c r="P89" s="1" t="s">
        <v>846</v>
      </c>
      <c r="Q89" s="1" t="s">
        <v>847</v>
      </c>
      <c r="R89" s="1">
        <v>33</v>
      </c>
      <c r="S89" s="1">
        <v>6</v>
      </c>
      <c r="T89" s="1" t="s">
        <v>878</v>
      </c>
      <c r="U89" s="1" t="str">
        <f>HYPERLINK("http://dx.doi.org/10.1007/s10895-023-03238-8","http://dx.doi.org/10.1007/s10895-023-03238-8")</f>
        <v>http://dx.doi.org/10.1007/s10895-023-03238-8</v>
      </c>
      <c r="V89" s="1">
        <v>14</v>
      </c>
      <c r="W89" s="1" t="s">
        <v>849</v>
      </c>
      <c r="X89" s="1" t="s">
        <v>41</v>
      </c>
      <c r="Y89" s="1" t="s">
        <v>850</v>
      </c>
      <c r="Z89" s="1">
        <v>37060429</v>
      </c>
      <c r="AA89" s="1" t="s">
        <v>37</v>
      </c>
    </row>
    <row r="90" spans="1:27" ht="18.5" x14ac:dyDescent="0.45">
      <c r="A90" s="1" t="s">
        <v>879</v>
      </c>
      <c r="B90" s="1" t="s">
        <v>880</v>
      </c>
      <c r="C90" s="1" t="s">
        <v>339</v>
      </c>
      <c r="D90" s="1" t="s">
        <v>30</v>
      </c>
      <c r="E90" s="3">
        <v>2023</v>
      </c>
      <c r="F90" s="1" t="s">
        <v>881</v>
      </c>
      <c r="G90" s="1" t="s">
        <v>32</v>
      </c>
      <c r="H90" s="1" t="s">
        <v>882</v>
      </c>
      <c r="I90" s="1">
        <v>47</v>
      </c>
      <c r="J90" s="1">
        <v>1</v>
      </c>
      <c r="K90" s="1">
        <v>0</v>
      </c>
      <c r="L90" s="1">
        <v>9</v>
      </c>
      <c r="M90" s="1" t="s">
        <v>285</v>
      </c>
      <c r="N90" s="1" t="s">
        <v>286</v>
      </c>
      <c r="O90" s="1" t="s">
        <v>287</v>
      </c>
      <c r="P90" s="1" t="s">
        <v>343</v>
      </c>
      <c r="Q90" s="1" t="s">
        <v>344</v>
      </c>
      <c r="R90" s="1">
        <v>58</v>
      </c>
      <c r="S90" s="1">
        <v>7</v>
      </c>
      <c r="T90" s="1" t="s">
        <v>883</v>
      </c>
      <c r="U90" s="1" t="str">
        <f>HYPERLINK("http://dx.doi.org/10.1177/00219096221086541","http://dx.doi.org/10.1177/00219096221086541")</f>
        <v>http://dx.doi.org/10.1177/00219096221086541</v>
      </c>
      <c r="V90" s="1">
        <v>24</v>
      </c>
      <c r="W90" s="1" t="s">
        <v>346</v>
      </c>
      <c r="X90" s="1" t="s">
        <v>347</v>
      </c>
      <c r="Y90" s="1" t="s">
        <v>346</v>
      </c>
      <c r="Z90" s="1" t="s">
        <v>37</v>
      </c>
      <c r="AA90" s="1" t="s">
        <v>37</v>
      </c>
    </row>
    <row r="91" spans="1:27" ht="18.5" x14ac:dyDescent="0.45">
      <c r="A91" s="1" t="s">
        <v>884</v>
      </c>
      <c r="B91" s="1" t="s">
        <v>885</v>
      </c>
      <c r="C91" s="1" t="s">
        <v>886</v>
      </c>
      <c r="D91" s="1" t="s">
        <v>30</v>
      </c>
      <c r="E91" s="3">
        <v>2023</v>
      </c>
      <c r="F91" s="1" t="s">
        <v>887</v>
      </c>
      <c r="G91" s="1" t="s">
        <v>32</v>
      </c>
      <c r="H91" s="1" t="s">
        <v>888</v>
      </c>
      <c r="I91" s="1">
        <v>56</v>
      </c>
      <c r="J91" s="1">
        <v>1</v>
      </c>
      <c r="K91" s="1">
        <v>0</v>
      </c>
      <c r="L91" s="1">
        <v>2</v>
      </c>
      <c r="M91" s="1" t="s">
        <v>889</v>
      </c>
      <c r="N91" s="1" t="s">
        <v>571</v>
      </c>
      <c r="O91" s="1" t="s">
        <v>890</v>
      </c>
      <c r="P91" s="1" t="s">
        <v>891</v>
      </c>
      <c r="Q91" s="1" t="s">
        <v>892</v>
      </c>
      <c r="R91" s="1">
        <v>32</v>
      </c>
      <c r="S91" s="1">
        <v>4</v>
      </c>
      <c r="T91" s="1" t="s">
        <v>893</v>
      </c>
      <c r="U91" s="1" t="str">
        <f>HYPERLINK("http://dx.doi.org/10.1134/S181023282304015X","http://dx.doi.org/10.1134/S181023282304015X")</f>
        <v>http://dx.doi.org/10.1134/S181023282304015X</v>
      </c>
      <c r="V91" s="1">
        <v>23</v>
      </c>
      <c r="W91" s="1" t="s">
        <v>894</v>
      </c>
      <c r="X91" s="1" t="s">
        <v>41</v>
      </c>
      <c r="Y91" s="1" t="s">
        <v>895</v>
      </c>
      <c r="Z91" s="1" t="s">
        <v>37</v>
      </c>
      <c r="AA91" s="1" t="s">
        <v>37</v>
      </c>
    </row>
    <row r="92" spans="1:27" ht="18.5" x14ac:dyDescent="0.45">
      <c r="A92" s="1" t="s">
        <v>896</v>
      </c>
      <c r="B92" s="1" t="s">
        <v>897</v>
      </c>
      <c r="C92" s="1" t="s">
        <v>540</v>
      </c>
      <c r="D92" s="1" t="s">
        <v>340</v>
      </c>
      <c r="E92" s="3">
        <v>2023</v>
      </c>
      <c r="F92" s="1" t="s">
        <v>898</v>
      </c>
      <c r="G92" s="1" t="s">
        <v>87</v>
      </c>
      <c r="H92" s="1" t="s">
        <v>899</v>
      </c>
      <c r="I92" s="1">
        <v>11</v>
      </c>
      <c r="J92" s="1">
        <v>0</v>
      </c>
      <c r="K92" s="1">
        <v>0</v>
      </c>
      <c r="L92" s="1">
        <v>0</v>
      </c>
      <c r="M92" s="1" t="s">
        <v>285</v>
      </c>
      <c r="N92" s="1" t="s">
        <v>286</v>
      </c>
      <c r="O92" s="1" t="s">
        <v>287</v>
      </c>
      <c r="P92" s="1" t="s">
        <v>543</v>
      </c>
      <c r="Q92" s="1" t="s">
        <v>544</v>
      </c>
      <c r="R92" s="1" t="s">
        <v>37</v>
      </c>
      <c r="S92" s="1" t="s">
        <v>37</v>
      </c>
      <c r="T92" s="1" t="s">
        <v>900</v>
      </c>
      <c r="U92" s="1" t="str">
        <f>HYPERLINK("http://dx.doi.org/10.1177/2455328X231170123","http://dx.doi.org/10.1177/2455328X231170123")</f>
        <v>http://dx.doi.org/10.1177/2455328X231170123</v>
      </c>
      <c r="V92" s="1">
        <v>14</v>
      </c>
      <c r="W92" s="1" t="s">
        <v>150</v>
      </c>
      <c r="X92" s="1" t="s">
        <v>56</v>
      </c>
      <c r="Y92" s="1" t="s">
        <v>151</v>
      </c>
      <c r="Z92" s="1" t="s">
        <v>37</v>
      </c>
      <c r="AA92" s="1" t="s">
        <v>37</v>
      </c>
    </row>
    <row r="93" spans="1:27" ht="18.5" x14ac:dyDescent="0.45">
      <c r="A93" s="1" t="s">
        <v>901</v>
      </c>
      <c r="B93" s="1" t="s">
        <v>902</v>
      </c>
      <c r="C93" s="1" t="s">
        <v>903</v>
      </c>
      <c r="D93" s="1" t="s">
        <v>30</v>
      </c>
      <c r="E93" s="3">
        <v>2023</v>
      </c>
      <c r="F93" s="1" t="s">
        <v>904</v>
      </c>
      <c r="G93" s="1" t="s">
        <v>32</v>
      </c>
      <c r="H93" s="1" t="s">
        <v>905</v>
      </c>
      <c r="I93" s="1">
        <v>70</v>
      </c>
      <c r="J93" s="1">
        <v>3</v>
      </c>
      <c r="K93" s="1">
        <v>0</v>
      </c>
      <c r="L93" s="1">
        <v>9</v>
      </c>
      <c r="M93" s="1" t="s">
        <v>906</v>
      </c>
      <c r="N93" s="1" t="s">
        <v>907</v>
      </c>
      <c r="O93" s="1" t="s">
        <v>908</v>
      </c>
      <c r="P93" s="1" t="s">
        <v>909</v>
      </c>
      <c r="Q93" s="1" t="s">
        <v>910</v>
      </c>
      <c r="R93" s="1">
        <v>82</v>
      </c>
      <c r="S93" s="1">
        <v>4</v>
      </c>
      <c r="T93" s="1" t="s">
        <v>911</v>
      </c>
      <c r="U93" s="1" t="str">
        <f>HYPERLINK("http://dx.doi.org/10.1007/s40042-022-00677-7","http://dx.doi.org/10.1007/s40042-022-00677-7")</f>
        <v>http://dx.doi.org/10.1007/s40042-022-00677-7</v>
      </c>
      <c r="V93" s="1">
        <v>8</v>
      </c>
      <c r="W93" s="1" t="s">
        <v>261</v>
      </c>
      <c r="X93" s="1" t="s">
        <v>41</v>
      </c>
      <c r="Y93" s="1" t="s">
        <v>262</v>
      </c>
      <c r="Z93" s="1" t="s">
        <v>37</v>
      </c>
      <c r="AA93" s="1" t="s">
        <v>37</v>
      </c>
    </row>
    <row r="94" spans="1:27" ht="18.5" x14ac:dyDescent="0.45">
      <c r="A94" s="1" t="s">
        <v>912</v>
      </c>
      <c r="B94" s="1" t="s">
        <v>913</v>
      </c>
      <c r="C94" s="1" t="s">
        <v>914</v>
      </c>
      <c r="D94" s="1" t="s">
        <v>30</v>
      </c>
      <c r="E94" s="3">
        <v>2023</v>
      </c>
      <c r="F94" s="1" t="s">
        <v>915</v>
      </c>
      <c r="G94" s="1" t="s">
        <v>32</v>
      </c>
      <c r="H94" s="1" t="s">
        <v>916</v>
      </c>
      <c r="I94" s="1">
        <v>27</v>
      </c>
      <c r="J94" s="1">
        <v>0</v>
      </c>
      <c r="K94" s="1">
        <v>0</v>
      </c>
      <c r="L94" s="1">
        <v>1</v>
      </c>
      <c r="M94" s="1" t="s">
        <v>917</v>
      </c>
      <c r="N94" s="1" t="s">
        <v>76</v>
      </c>
      <c r="O94" s="1" t="s">
        <v>918</v>
      </c>
      <c r="P94" s="1" t="s">
        <v>919</v>
      </c>
      <c r="Q94" s="1" t="s">
        <v>920</v>
      </c>
      <c r="R94" s="1">
        <v>23</v>
      </c>
      <c r="S94" s="1" t="s">
        <v>37</v>
      </c>
      <c r="T94" s="1" t="s">
        <v>921</v>
      </c>
      <c r="U94" s="1" t="str">
        <f>HYPERLINK("http://dx.doi.org/10.1016/j.cegh.2023.101370","http://dx.doi.org/10.1016/j.cegh.2023.101370")</f>
        <v>http://dx.doi.org/10.1016/j.cegh.2023.101370</v>
      </c>
      <c r="V94" s="1">
        <v>8</v>
      </c>
      <c r="W94" s="1" t="s">
        <v>386</v>
      </c>
      <c r="X94" s="1" t="s">
        <v>56</v>
      </c>
      <c r="Y94" s="1" t="s">
        <v>386</v>
      </c>
      <c r="Z94" s="1" t="s">
        <v>37</v>
      </c>
      <c r="AA94" s="1" t="s">
        <v>42</v>
      </c>
    </row>
    <row r="95" spans="1:27" ht="18.5" x14ac:dyDescent="0.45">
      <c r="A95" s="1" t="s">
        <v>922</v>
      </c>
      <c r="B95" s="1" t="s">
        <v>923</v>
      </c>
      <c r="C95" s="1" t="s">
        <v>924</v>
      </c>
      <c r="D95" s="1" t="s">
        <v>30</v>
      </c>
      <c r="E95" s="3">
        <v>2023</v>
      </c>
      <c r="F95" s="1" t="s">
        <v>925</v>
      </c>
      <c r="G95" s="1" t="s">
        <v>87</v>
      </c>
      <c r="H95" s="1" t="s">
        <v>926</v>
      </c>
      <c r="I95" s="1">
        <v>44</v>
      </c>
      <c r="J95" s="1">
        <v>3</v>
      </c>
      <c r="K95" s="1">
        <v>1</v>
      </c>
      <c r="L95" s="1">
        <v>3</v>
      </c>
      <c r="M95" s="1" t="s">
        <v>89</v>
      </c>
      <c r="N95" s="1" t="s">
        <v>50</v>
      </c>
      <c r="O95" s="1" t="s">
        <v>90</v>
      </c>
      <c r="P95" s="1" t="s">
        <v>927</v>
      </c>
      <c r="Q95" s="1" t="s">
        <v>928</v>
      </c>
      <c r="R95" s="1">
        <v>121</v>
      </c>
      <c r="S95" s="1">
        <v>3</v>
      </c>
      <c r="T95" s="1" t="s">
        <v>929</v>
      </c>
      <c r="U95" s="1" t="str">
        <f>HYPERLINK("http://dx.doi.org/10.1080/00268976.2022.2161964","http://dx.doi.org/10.1080/00268976.2022.2161964")</f>
        <v>http://dx.doi.org/10.1080/00268976.2022.2161964</v>
      </c>
      <c r="V95" s="1">
        <v>16</v>
      </c>
      <c r="W95" s="1" t="s">
        <v>930</v>
      </c>
      <c r="X95" s="1" t="s">
        <v>41</v>
      </c>
      <c r="Y95" s="1" t="s">
        <v>931</v>
      </c>
      <c r="Z95" s="1" t="s">
        <v>37</v>
      </c>
      <c r="AA95" s="1" t="s">
        <v>37</v>
      </c>
    </row>
    <row r="96" spans="1:27" ht="18.5" x14ac:dyDescent="0.45">
      <c r="A96" s="1" t="s">
        <v>932</v>
      </c>
      <c r="B96" s="1" t="s">
        <v>933</v>
      </c>
      <c r="C96" s="1" t="s">
        <v>934</v>
      </c>
      <c r="D96" s="1" t="s">
        <v>30</v>
      </c>
      <c r="E96" s="3">
        <v>2023</v>
      </c>
      <c r="F96" s="1" t="s">
        <v>935</v>
      </c>
      <c r="G96" s="1" t="s">
        <v>32</v>
      </c>
      <c r="H96" s="1" t="s">
        <v>936</v>
      </c>
      <c r="I96" s="1">
        <v>29</v>
      </c>
      <c r="J96" s="1">
        <v>0</v>
      </c>
      <c r="K96" s="1">
        <v>1</v>
      </c>
      <c r="L96" s="1">
        <v>1</v>
      </c>
      <c r="M96" s="1" t="s">
        <v>158</v>
      </c>
      <c r="N96" s="1" t="s">
        <v>76</v>
      </c>
      <c r="O96" s="1" t="s">
        <v>159</v>
      </c>
      <c r="P96" s="1" t="s">
        <v>937</v>
      </c>
      <c r="Q96" s="1" t="s">
        <v>938</v>
      </c>
      <c r="R96" s="1">
        <v>70</v>
      </c>
      <c r="S96" s="1">
        <v>3</v>
      </c>
      <c r="T96" s="1" t="s">
        <v>939</v>
      </c>
      <c r="U96" s="1" t="str">
        <f>HYPERLINK("http://dx.doi.org/10.56042/alis.v70i3.2492","http://dx.doi.org/10.56042/alis.v70i3.2492")</f>
        <v>http://dx.doi.org/10.56042/alis.v70i3.2492</v>
      </c>
      <c r="V96" s="1">
        <v>14</v>
      </c>
      <c r="W96" s="1" t="s">
        <v>940</v>
      </c>
      <c r="X96" s="1" t="s">
        <v>56</v>
      </c>
      <c r="Y96" s="1" t="s">
        <v>940</v>
      </c>
      <c r="Z96" s="1" t="s">
        <v>37</v>
      </c>
      <c r="AA96" s="1" t="s">
        <v>42</v>
      </c>
    </row>
    <row r="97" spans="1:27" ht="18.5" x14ac:dyDescent="0.45">
      <c r="A97" s="1" t="s">
        <v>941</v>
      </c>
      <c r="B97" s="1" t="s">
        <v>942</v>
      </c>
      <c r="C97" s="1" t="s">
        <v>853</v>
      </c>
      <c r="D97" s="1" t="s">
        <v>30</v>
      </c>
      <c r="E97" s="3">
        <v>2023</v>
      </c>
      <c r="F97" s="1" t="s">
        <v>943</v>
      </c>
      <c r="G97" s="1" t="s">
        <v>32</v>
      </c>
      <c r="H97" s="1" t="s">
        <v>100</v>
      </c>
      <c r="I97" s="1">
        <v>73</v>
      </c>
      <c r="J97" s="1">
        <v>1</v>
      </c>
      <c r="K97" s="1">
        <v>0</v>
      </c>
      <c r="L97" s="1">
        <v>0</v>
      </c>
      <c r="M97" s="1" t="s">
        <v>856</v>
      </c>
      <c r="N97" s="1" t="s">
        <v>857</v>
      </c>
      <c r="O97" s="1" t="s">
        <v>858</v>
      </c>
      <c r="P97" s="1" t="s">
        <v>859</v>
      </c>
      <c r="Q97" s="1" t="s">
        <v>37</v>
      </c>
      <c r="R97" s="1">
        <v>13</v>
      </c>
      <c r="S97" s="1">
        <v>1</v>
      </c>
      <c r="T97" s="1" t="s">
        <v>944</v>
      </c>
      <c r="U97" s="1" t="str">
        <f>HYPERLINK("http://dx.doi.org/10.1038/s41598-023-45442-3","http://dx.doi.org/10.1038/s41598-023-45442-3")</f>
        <v>http://dx.doi.org/10.1038/s41598-023-45442-3</v>
      </c>
      <c r="V97" s="1">
        <v>18</v>
      </c>
      <c r="W97" s="1" t="s">
        <v>106</v>
      </c>
      <c r="X97" s="1" t="s">
        <v>41</v>
      </c>
      <c r="Y97" s="1" t="s">
        <v>107</v>
      </c>
      <c r="Z97" s="1">
        <v>37914752</v>
      </c>
      <c r="AA97" s="1" t="s">
        <v>142</v>
      </c>
    </row>
    <row r="98" spans="1:27" ht="18.5" x14ac:dyDescent="0.45">
      <c r="A98" s="1" t="s">
        <v>945</v>
      </c>
      <c r="B98" s="1" t="s">
        <v>946</v>
      </c>
      <c r="C98" s="1" t="s">
        <v>947</v>
      </c>
      <c r="D98" s="1" t="s">
        <v>427</v>
      </c>
      <c r="E98" s="3">
        <v>2023</v>
      </c>
      <c r="F98" s="1" t="s">
        <v>948</v>
      </c>
      <c r="G98" s="1" t="s">
        <v>87</v>
      </c>
      <c r="H98" s="1" t="s">
        <v>949</v>
      </c>
      <c r="I98" s="1">
        <v>177</v>
      </c>
      <c r="J98" s="1">
        <v>2</v>
      </c>
      <c r="K98" s="1">
        <v>4</v>
      </c>
      <c r="L98" s="1">
        <v>5</v>
      </c>
      <c r="M98" s="1" t="s">
        <v>605</v>
      </c>
      <c r="N98" s="1" t="s">
        <v>402</v>
      </c>
      <c r="O98" s="1" t="s">
        <v>606</v>
      </c>
      <c r="P98" s="1" t="s">
        <v>950</v>
      </c>
      <c r="Q98" s="1" t="s">
        <v>951</v>
      </c>
      <c r="R98" s="1">
        <v>3</v>
      </c>
      <c r="S98" s="1">
        <v>4</v>
      </c>
      <c r="T98" s="1" t="s">
        <v>952</v>
      </c>
      <c r="U98" s="1" t="str">
        <f>HYPERLINK("http://dx.doi.org/10.1007/s43393-023-00178-z","http://dx.doi.org/10.1007/s43393-023-00178-z")</f>
        <v>http://dx.doi.org/10.1007/s43393-023-00178-z</v>
      </c>
      <c r="V98" s="1">
        <v>19</v>
      </c>
      <c r="W98" s="1" t="s">
        <v>953</v>
      </c>
      <c r="X98" s="1" t="s">
        <v>56</v>
      </c>
      <c r="Y98" s="1" t="s">
        <v>953</v>
      </c>
      <c r="Z98" s="1" t="s">
        <v>37</v>
      </c>
      <c r="AA98" s="1" t="s">
        <v>37</v>
      </c>
    </row>
    <row r="99" spans="1:27" ht="18.5" x14ac:dyDescent="0.45">
      <c r="A99" s="1" t="s">
        <v>954</v>
      </c>
      <c r="B99" s="1" t="s">
        <v>955</v>
      </c>
      <c r="C99" s="1" t="s">
        <v>956</v>
      </c>
      <c r="D99" s="1" t="s">
        <v>30</v>
      </c>
      <c r="E99" s="3">
        <v>2023</v>
      </c>
      <c r="F99" s="1" t="s">
        <v>957</v>
      </c>
      <c r="G99" s="1" t="s">
        <v>87</v>
      </c>
      <c r="H99" s="1" t="s">
        <v>958</v>
      </c>
      <c r="I99" s="1">
        <v>42</v>
      </c>
      <c r="J99" s="1">
        <v>3</v>
      </c>
      <c r="K99" s="1">
        <v>0</v>
      </c>
      <c r="L99" s="1">
        <v>5</v>
      </c>
      <c r="M99" s="1" t="s">
        <v>959</v>
      </c>
      <c r="N99" s="1" t="s">
        <v>960</v>
      </c>
      <c r="O99" s="1" t="s">
        <v>961</v>
      </c>
      <c r="P99" s="1" t="s">
        <v>962</v>
      </c>
      <c r="Q99" s="1" t="s">
        <v>963</v>
      </c>
      <c r="R99" s="1">
        <v>41</v>
      </c>
      <c r="S99" s="1">
        <v>23</v>
      </c>
      <c r="T99" s="1" t="s">
        <v>964</v>
      </c>
      <c r="U99" s="1" t="str">
        <f>HYPERLINK("http://dx.doi.org/10.1080/07391102.2023.2180436","http://dx.doi.org/10.1080/07391102.2023.2180436")</f>
        <v>http://dx.doi.org/10.1080/07391102.2023.2180436</v>
      </c>
      <c r="V99" s="1">
        <v>9</v>
      </c>
      <c r="W99" s="1" t="s">
        <v>965</v>
      </c>
      <c r="X99" s="1" t="s">
        <v>41</v>
      </c>
      <c r="Y99" s="1" t="s">
        <v>965</v>
      </c>
      <c r="Z99" s="1">
        <v>38073529</v>
      </c>
      <c r="AA99" s="1" t="s">
        <v>37</v>
      </c>
    </row>
    <row r="100" spans="1:27" ht="18.5" x14ac:dyDescent="0.45">
      <c r="A100" s="1" t="s">
        <v>966</v>
      </c>
      <c r="B100" s="1" t="s">
        <v>967</v>
      </c>
      <c r="C100" s="1" t="s">
        <v>968</v>
      </c>
      <c r="D100" s="1" t="s">
        <v>30</v>
      </c>
      <c r="E100" s="3">
        <v>2023</v>
      </c>
      <c r="F100" s="1" t="s">
        <v>969</v>
      </c>
      <c r="G100" s="1" t="s">
        <v>32</v>
      </c>
      <c r="H100" s="1" t="s">
        <v>926</v>
      </c>
      <c r="I100" s="1">
        <v>56</v>
      </c>
      <c r="J100" s="1">
        <v>2</v>
      </c>
      <c r="K100" s="1">
        <v>1</v>
      </c>
      <c r="L100" s="1">
        <v>3</v>
      </c>
      <c r="M100" s="1" t="s">
        <v>184</v>
      </c>
      <c r="N100" s="1" t="s">
        <v>571</v>
      </c>
      <c r="O100" s="1" t="s">
        <v>572</v>
      </c>
      <c r="P100" s="1" t="s">
        <v>970</v>
      </c>
      <c r="Q100" s="1" t="s">
        <v>971</v>
      </c>
      <c r="R100" s="1">
        <v>142</v>
      </c>
      <c r="S100" s="1">
        <v>12</v>
      </c>
      <c r="T100" s="1" t="s">
        <v>972</v>
      </c>
      <c r="U100" s="1" t="str">
        <f>HYPERLINK("http://dx.doi.org/10.1007/s00214-023-03066-w","http://dx.doi.org/10.1007/s00214-023-03066-w")</f>
        <v>http://dx.doi.org/10.1007/s00214-023-03066-w</v>
      </c>
      <c r="V100" s="1">
        <v>11</v>
      </c>
      <c r="W100" s="1" t="s">
        <v>973</v>
      </c>
      <c r="X100" s="1" t="s">
        <v>41</v>
      </c>
      <c r="Y100" s="1" t="s">
        <v>974</v>
      </c>
      <c r="Z100" s="1" t="s">
        <v>37</v>
      </c>
      <c r="AA100" s="1" t="s">
        <v>37</v>
      </c>
    </row>
    <row r="101" spans="1:27" ht="18.5" x14ac:dyDescent="0.45">
      <c r="A101" s="1" t="s">
        <v>975</v>
      </c>
      <c r="B101" s="1" t="s">
        <v>976</v>
      </c>
      <c r="C101" s="1" t="s">
        <v>977</v>
      </c>
      <c r="D101" s="1" t="s">
        <v>340</v>
      </c>
      <c r="E101" s="3">
        <v>2023</v>
      </c>
      <c r="F101" s="1" t="s">
        <v>978</v>
      </c>
      <c r="G101" s="1" t="s">
        <v>32</v>
      </c>
      <c r="H101" s="1" t="s">
        <v>979</v>
      </c>
      <c r="I101" s="1">
        <v>30</v>
      </c>
      <c r="J101" s="1">
        <v>2</v>
      </c>
      <c r="K101" s="1">
        <v>3</v>
      </c>
      <c r="L101" s="1">
        <v>16</v>
      </c>
      <c r="M101" s="1" t="s">
        <v>184</v>
      </c>
      <c r="N101" s="1" t="s">
        <v>571</v>
      </c>
      <c r="O101" s="1" t="s">
        <v>572</v>
      </c>
      <c r="P101" s="1" t="s">
        <v>980</v>
      </c>
      <c r="Q101" s="1" t="s">
        <v>981</v>
      </c>
      <c r="R101" s="1" t="s">
        <v>37</v>
      </c>
      <c r="S101" s="1" t="s">
        <v>37</v>
      </c>
      <c r="T101" s="1" t="s">
        <v>982</v>
      </c>
      <c r="U101" s="1" t="str">
        <f>HYPERLINK("http://dx.doi.org/10.1007/s00500-023-09012-z","http://dx.doi.org/10.1007/s00500-023-09012-z")</f>
        <v>http://dx.doi.org/10.1007/s00500-023-09012-z</v>
      </c>
      <c r="V101" s="1">
        <v>14</v>
      </c>
      <c r="W101" s="1" t="s">
        <v>652</v>
      </c>
      <c r="X101" s="1" t="s">
        <v>41</v>
      </c>
      <c r="Y101" s="1" t="s">
        <v>191</v>
      </c>
      <c r="Z101" s="1" t="s">
        <v>37</v>
      </c>
      <c r="AA101" s="1" t="s">
        <v>37</v>
      </c>
    </row>
    <row r="102" spans="1:27" ht="18.5" x14ac:dyDescent="0.45">
      <c r="A102" s="1" t="s">
        <v>901</v>
      </c>
      <c r="B102" s="1" t="s">
        <v>983</v>
      </c>
      <c r="C102" s="1" t="s">
        <v>984</v>
      </c>
      <c r="D102" s="1" t="s">
        <v>30</v>
      </c>
      <c r="E102" s="3">
        <v>2023</v>
      </c>
      <c r="F102" s="1" t="s">
        <v>985</v>
      </c>
      <c r="G102" s="1" t="s">
        <v>32</v>
      </c>
      <c r="H102" s="1" t="s">
        <v>986</v>
      </c>
      <c r="I102" s="1">
        <v>58</v>
      </c>
      <c r="J102" s="1">
        <v>1</v>
      </c>
      <c r="K102" s="1">
        <v>7</v>
      </c>
      <c r="L102" s="1">
        <v>13</v>
      </c>
      <c r="M102" s="1" t="s">
        <v>330</v>
      </c>
      <c r="N102" s="1" t="s">
        <v>331</v>
      </c>
      <c r="O102" s="1" t="s">
        <v>332</v>
      </c>
      <c r="P102" s="1" t="s">
        <v>987</v>
      </c>
      <c r="Q102" s="1" t="s">
        <v>37</v>
      </c>
      <c r="R102" s="1">
        <v>138</v>
      </c>
      <c r="S102" s="1">
        <v>12</v>
      </c>
      <c r="T102" s="1" t="s">
        <v>988</v>
      </c>
      <c r="U102" s="1" t="str">
        <f>HYPERLINK("http://dx.doi.org/10.1140/epjp/s13360-023-04783-8","http://dx.doi.org/10.1140/epjp/s13360-023-04783-8")</f>
        <v>http://dx.doi.org/10.1140/epjp/s13360-023-04783-8</v>
      </c>
      <c r="V102" s="1">
        <v>9</v>
      </c>
      <c r="W102" s="1" t="s">
        <v>261</v>
      </c>
      <c r="X102" s="1" t="s">
        <v>41</v>
      </c>
      <c r="Y102" s="1" t="s">
        <v>262</v>
      </c>
      <c r="Z102" s="1" t="s">
        <v>37</v>
      </c>
      <c r="AA102" s="1" t="s">
        <v>37</v>
      </c>
    </row>
    <row r="103" spans="1:27" ht="18.5" x14ac:dyDescent="0.45">
      <c r="A103" s="1" t="s">
        <v>989</v>
      </c>
      <c r="B103" s="1" t="s">
        <v>990</v>
      </c>
      <c r="C103" s="1" t="s">
        <v>977</v>
      </c>
      <c r="D103" s="1" t="s">
        <v>30</v>
      </c>
      <c r="E103" s="3">
        <v>2023</v>
      </c>
      <c r="F103" s="1" t="s">
        <v>991</v>
      </c>
      <c r="G103" s="1" t="s">
        <v>32</v>
      </c>
      <c r="H103" s="1" t="s">
        <v>992</v>
      </c>
      <c r="I103" s="1">
        <v>54</v>
      </c>
      <c r="J103" s="1">
        <v>4</v>
      </c>
      <c r="K103" s="1">
        <v>1</v>
      </c>
      <c r="L103" s="1">
        <v>17</v>
      </c>
      <c r="M103" s="1" t="s">
        <v>184</v>
      </c>
      <c r="N103" s="1" t="s">
        <v>571</v>
      </c>
      <c r="O103" s="1" t="s">
        <v>572</v>
      </c>
      <c r="P103" s="1" t="s">
        <v>980</v>
      </c>
      <c r="Q103" s="1" t="s">
        <v>981</v>
      </c>
      <c r="R103" s="1">
        <v>27</v>
      </c>
      <c r="S103" s="1">
        <v>14</v>
      </c>
      <c r="T103" s="1" t="s">
        <v>993</v>
      </c>
      <c r="U103" s="1" t="str">
        <f>HYPERLINK("http://dx.doi.org/10.1007/s00500-023-08234-5","http://dx.doi.org/10.1007/s00500-023-08234-5")</f>
        <v>http://dx.doi.org/10.1007/s00500-023-08234-5</v>
      </c>
      <c r="V103" s="1">
        <v>14</v>
      </c>
      <c r="W103" s="1" t="s">
        <v>652</v>
      </c>
      <c r="X103" s="1" t="s">
        <v>41</v>
      </c>
      <c r="Y103" s="1" t="s">
        <v>191</v>
      </c>
      <c r="Z103" s="1" t="s">
        <v>37</v>
      </c>
      <c r="AA103" s="1" t="s">
        <v>37</v>
      </c>
    </row>
    <row r="104" spans="1:27" ht="18.5" x14ac:dyDescent="0.45">
      <c r="A104" s="1" t="s">
        <v>994</v>
      </c>
      <c r="B104" s="1" t="s">
        <v>995</v>
      </c>
      <c r="C104" s="1" t="s">
        <v>996</v>
      </c>
      <c r="D104" s="1" t="s">
        <v>30</v>
      </c>
      <c r="E104" s="3">
        <v>2023</v>
      </c>
      <c r="F104" s="1" t="s">
        <v>997</v>
      </c>
      <c r="G104" s="1" t="s">
        <v>32</v>
      </c>
      <c r="H104" s="1" t="s">
        <v>998</v>
      </c>
      <c r="I104" s="1">
        <v>57</v>
      </c>
      <c r="J104" s="1">
        <v>6</v>
      </c>
      <c r="K104" s="1">
        <v>0</v>
      </c>
      <c r="L104" s="1">
        <v>4</v>
      </c>
      <c r="M104" s="1" t="s">
        <v>184</v>
      </c>
      <c r="N104" s="1" t="s">
        <v>185</v>
      </c>
      <c r="O104" s="1" t="s">
        <v>186</v>
      </c>
      <c r="P104" s="1" t="s">
        <v>999</v>
      </c>
      <c r="Q104" s="1" t="s">
        <v>1000</v>
      </c>
      <c r="R104" s="1">
        <v>34</v>
      </c>
      <c r="S104" s="1">
        <v>32</v>
      </c>
      <c r="T104" s="1" t="s">
        <v>1001</v>
      </c>
      <c r="U104" s="1" t="str">
        <f>HYPERLINK("http://dx.doi.org/10.1007/s10854-023-11593-2","http://dx.doi.org/10.1007/s10854-023-11593-2")</f>
        <v>http://dx.doi.org/10.1007/s10854-023-11593-2</v>
      </c>
      <c r="V104" s="1">
        <v>16</v>
      </c>
      <c r="W104" s="1" t="s">
        <v>1002</v>
      </c>
      <c r="X104" s="1" t="s">
        <v>41</v>
      </c>
      <c r="Y104" s="1" t="s">
        <v>1003</v>
      </c>
      <c r="Z104" s="1" t="s">
        <v>37</v>
      </c>
      <c r="AA104" s="1" t="s">
        <v>37</v>
      </c>
    </row>
    <row r="105" spans="1:27" ht="18.5" x14ac:dyDescent="0.45">
      <c r="A105" s="1" t="s">
        <v>1004</v>
      </c>
      <c r="B105" s="1" t="s">
        <v>1005</v>
      </c>
      <c r="C105" s="1" t="s">
        <v>934</v>
      </c>
      <c r="D105" s="1" t="s">
        <v>30</v>
      </c>
      <c r="E105" s="3">
        <v>2023</v>
      </c>
      <c r="F105" s="1" t="s">
        <v>1006</v>
      </c>
      <c r="G105" s="1" t="s">
        <v>32</v>
      </c>
      <c r="H105" s="1" t="s">
        <v>1007</v>
      </c>
      <c r="I105" s="1">
        <v>22</v>
      </c>
      <c r="J105" s="1">
        <v>0</v>
      </c>
      <c r="K105" s="1">
        <v>0</v>
      </c>
      <c r="L105" s="1">
        <v>0</v>
      </c>
      <c r="M105" s="1" t="s">
        <v>158</v>
      </c>
      <c r="N105" s="1" t="s">
        <v>76</v>
      </c>
      <c r="O105" s="1" t="s">
        <v>159</v>
      </c>
      <c r="P105" s="1" t="s">
        <v>937</v>
      </c>
      <c r="Q105" s="1" t="s">
        <v>938</v>
      </c>
      <c r="R105" s="1">
        <v>70</v>
      </c>
      <c r="S105" s="1">
        <v>2</v>
      </c>
      <c r="T105" s="1" t="s">
        <v>1008</v>
      </c>
      <c r="U105" s="1" t="str">
        <f>HYPERLINK("http://dx.doi.org/10.56042/alis.v70i2.1045","http://dx.doi.org/10.56042/alis.v70i2.1045")</f>
        <v>http://dx.doi.org/10.56042/alis.v70i2.1045</v>
      </c>
      <c r="V105" s="1">
        <v>8</v>
      </c>
      <c r="W105" s="1" t="s">
        <v>940</v>
      </c>
      <c r="X105" s="1" t="s">
        <v>56</v>
      </c>
      <c r="Y105" s="1" t="s">
        <v>940</v>
      </c>
      <c r="Z105" s="1" t="s">
        <v>37</v>
      </c>
      <c r="AA105" s="1" t="s">
        <v>42</v>
      </c>
    </row>
    <row r="106" spans="1:27" ht="18.5" x14ac:dyDescent="0.45">
      <c r="A106" s="1" t="s">
        <v>1009</v>
      </c>
      <c r="B106" s="1" t="s">
        <v>1010</v>
      </c>
      <c r="C106" s="1" t="s">
        <v>1011</v>
      </c>
      <c r="D106" s="1" t="s">
        <v>30</v>
      </c>
      <c r="E106" s="3">
        <v>2023</v>
      </c>
      <c r="F106" s="1" t="s">
        <v>1012</v>
      </c>
      <c r="G106" s="1" t="s">
        <v>87</v>
      </c>
      <c r="H106" s="1" t="s">
        <v>1013</v>
      </c>
      <c r="I106" s="1">
        <v>46</v>
      </c>
      <c r="J106" s="1">
        <v>5</v>
      </c>
      <c r="K106" s="1">
        <v>2</v>
      </c>
      <c r="L106" s="1">
        <v>4</v>
      </c>
      <c r="M106" s="1" t="s">
        <v>1014</v>
      </c>
      <c r="N106" s="1" t="s">
        <v>1015</v>
      </c>
      <c r="O106" s="1" t="s">
        <v>1016</v>
      </c>
      <c r="P106" s="1" t="s">
        <v>1017</v>
      </c>
      <c r="Q106" s="1" t="s">
        <v>1018</v>
      </c>
      <c r="R106" s="1">
        <v>54</v>
      </c>
      <c r="S106" s="1">
        <v>2</v>
      </c>
      <c r="T106" s="1" t="s">
        <v>1019</v>
      </c>
      <c r="U106" s="1" t="str">
        <f>HYPERLINK("http://dx.doi.org/10.1007/s13592-023-00994-1","http://dx.doi.org/10.1007/s13592-023-00994-1")</f>
        <v>http://dx.doi.org/10.1007/s13592-023-00994-1</v>
      </c>
      <c r="V106" s="1">
        <v>13</v>
      </c>
      <c r="W106" s="1" t="s">
        <v>1020</v>
      </c>
      <c r="X106" s="1" t="s">
        <v>41</v>
      </c>
      <c r="Y106" s="1" t="s">
        <v>1020</v>
      </c>
      <c r="Z106" s="1" t="s">
        <v>37</v>
      </c>
      <c r="AA106" s="1" t="s">
        <v>1021</v>
      </c>
    </row>
    <row r="107" spans="1:27" ht="18.5" x14ac:dyDescent="0.45">
      <c r="A107" s="1" t="s">
        <v>1022</v>
      </c>
      <c r="B107" s="1" t="s">
        <v>1023</v>
      </c>
      <c r="C107" s="1" t="s">
        <v>793</v>
      </c>
      <c r="D107" s="1" t="s">
        <v>30</v>
      </c>
      <c r="E107" s="3">
        <v>2023</v>
      </c>
      <c r="F107" s="1" t="s">
        <v>1024</v>
      </c>
      <c r="G107" s="1" t="s">
        <v>32</v>
      </c>
      <c r="H107" s="1" t="s">
        <v>1025</v>
      </c>
      <c r="I107" s="1">
        <v>39</v>
      </c>
      <c r="J107" s="1">
        <v>8</v>
      </c>
      <c r="K107" s="1">
        <v>1</v>
      </c>
      <c r="L107" s="1">
        <v>7</v>
      </c>
      <c r="M107" s="1" t="s">
        <v>184</v>
      </c>
      <c r="N107" s="1" t="s">
        <v>185</v>
      </c>
      <c r="O107" s="1" t="s">
        <v>186</v>
      </c>
      <c r="P107" s="1" t="s">
        <v>796</v>
      </c>
      <c r="Q107" s="1" t="s">
        <v>797</v>
      </c>
      <c r="R107" s="1">
        <v>88</v>
      </c>
      <c r="S107" s="1">
        <v>4</v>
      </c>
      <c r="T107" s="1" t="s">
        <v>1026</v>
      </c>
      <c r="U107" s="1" t="str">
        <f>HYPERLINK("http://dx.doi.org/10.1007/s10708-023-10833-6","http://dx.doi.org/10.1007/s10708-023-10833-6")</f>
        <v>http://dx.doi.org/10.1007/s10708-023-10833-6</v>
      </c>
      <c r="V107" s="1">
        <v>20</v>
      </c>
      <c r="W107" s="1" t="s">
        <v>364</v>
      </c>
      <c r="X107" s="1" t="s">
        <v>56</v>
      </c>
      <c r="Y107" s="1" t="s">
        <v>364</v>
      </c>
      <c r="Z107" s="1" t="s">
        <v>37</v>
      </c>
      <c r="AA107" s="1" t="s">
        <v>37</v>
      </c>
    </row>
    <row r="108" spans="1:27" ht="18.5" x14ac:dyDescent="0.45">
      <c r="A108" s="1" t="s">
        <v>1027</v>
      </c>
      <c r="B108" s="1" t="s">
        <v>1028</v>
      </c>
      <c r="C108" s="1" t="s">
        <v>1029</v>
      </c>
      <c r="D108" s="1" t="s">
        <v>30</v>
      </c>
      <c r="E108" s="3">
        <v>2023</v>
      </c>
      <c r="F108" s="1" t="s">
        <v>1030</v>
      </c>
      <c r="G108" s="1" t="s">
        <v>32</v>
      </c>
      <c r="H108" s="1" t="s">
        <v>1031</v>
      </c>
      <c r="I108" s="1">
        <v>77</v>
      </c>
      <c r="J108" s="1">
        <v>3</v>
      </c>
      <c r="K108" s="1">
        <v>0</v>
      </c>
      <c r="L108" s="1">
        <v>8</v>
      </c>
      <c r="M108" s="1" t="s">
        <v>1032</v>
      </c>
      <c r="N108" s="1" t="s">
        <v>102</v>
      </c>
      <c r="O108" s="1" t="s">
        <v>1033</v>
      </c>
      <c r="P108" s="1" t="s">
        <v>1034</v>
      </c>
      <c r="Q108" s="1" t="s">
        <v>1035</v>
      </c>
      <c r="R108" s="1">
        <v>47</v>
      </c>
      <c r="S108" s="1">
        <v>6</v>
      </c>
      <c r="T108" s="1" t="s">
        <v>1036</v>
      </c>
      <c r="U108" s="1" t="str">
        <f>HYPERLINK("http://dx.doi.org/10.1039/d2nj05900b","http://dx.doi.org/10.1039/d2nj05900b")</f>
        <v>http://dx.doi.org/10.1039/d2nj05900b</v>
      </c>
      <c r="V108" s="1">
        <v>8</v>
      </c>
      <c r="W108" s="1" t="s">
        <v>1037</v>
      </c>
      <c r="X108" s="1" t="s">
        <v>41</v>
      </c>
      <c r="Y108" s="1" t="s">
        <v>974</v>
      </c>
      <c r="Z108" s="1" t="s">
        <v>37</v>
      </c>
      <c r="AA108" s="1" t="s">
        <v>37</v>
      </c>
    </row>
    <row r="109" spans="1:27" ht="18.5" x14ac:dyDescent="0.45">
      <c r="A109" s="1" t="s">
        <v>1038</v>
      </c>
      <c r="B109" s="1" t="s">
        <v>1039</v>
      </c>
      <c r="C109" s="1" t="s">
        <v>1040</v>
      </c>
      <c r="D109" s="1" t="s">
        <v>30</v>
      </c>
      <c r="E109" s="3">
        <v>2023</v>
      </c>
      <c r="F109" s="1" t="s">
        <v>1041</v>
      </c>
      <c r="G109" s="1" t="s">
        <v>32</v>
      </c>
      <c r="H109" s="1" t="s">
        <v>1042</v>
      </c>
      <c r="I109" s="1">
        <v>15</v>
      </c>
      <c r="J109" s="1">
        <v>2</v>
      </c>
      <c r="K109" s="1">
        <v>2</v>
      </c>
      <c r="L109" s="1">
        <v>3</v>
      </c>
      <c r="M109" s="1" t="s">
        <v>1043</v>
      </c>
      <c r="N109" s="1" t="s">
        <v>1044</v>
      </c>
      <c r="O109" s="1" t="s">
        <v>1045</v>
      </c>
      <c r="P109" s="1" t="s">
        <v>1046</v>
      </c>
      <c r="Q109" s="1" t="s">
        <v>1047</v>
      </c>
      <c r="R109" s="1">
        <v>12</v>
      </c>
      <c r="S109" s="1">
        <v>1</v>
      </c>
      <c r="T109" s="1" t="s">
        <v>1048</v>
      </c>
      <c r="U109" s="1" t="str">
        <f>HYPERLINK("http://dx.doi.org/10.5530/jscires.12.1.017","http://dx.doi.org/10.5530/jscires.12.1.017")</f>
        <v>http://dx.doi.org/10.5530/jscires.12.1.017</v>
      </c>
      <c r="V109" s="1">
        <v>7</v>
      </c>
      <c r="W109" s="1" t="s">
        <v>940</v>
      </c>
      <c r="X109" s="1" t="s">
        <v>56</v>
      </c>
      <c r="Y109" s="1" t="s">
        <v>940</v>
      </c>
      <c r="Z109" s="1" t="s">
        <v>37</v>
      </c>
      <c r="AA109" s="1" t="s">
        <v>1049</v>
      </c>
    </row>
    <row r="110" spans="1:27" ht="18.5" x14ac:dyDescent="0.45">
      <c r="A110" s="1" t="s">
        <v>1050</v>
      </c>
      <c r="B110" s="1" t="s">
        <v>1051</v>
      </c>
      <c r="C110" s="1" t="s">
        <v>676</v>
      </c>
      <c r="D110" s="1" t="s">
        <v>219</v>
      </c>
      <c r="E110" s="3">
        <v>2023</v>
      </c>
      <c r="F110" s="1" t="s">
        <v>1052</v>
      </c>
      <c r="G110" s="1" t="s">
        <v>32</v>
      </c>
      <c r="H110" s="1" t="s">
        <v>1053</v>
      </c>
      <c r="I110" s="1">
        <v>23</v>
      </c>
      <c r="J110" s="1">
        <v>0</v>
      </c>
      <c r="K110" s="1">
        <v>0</v>
      </c>
      <c r="L110" s="1">
        <v>0</v>
      </c>
      <c r="M110" s="1" t="s">
        <v>680</v>
      </c>
      <c r="N110" s="1" t="s">
        <v>50</v>
      </c>
      <c r="O110" s="1" t="s">
        <v>681</v>
      </c>
      <c r="P110" s="1" t="s">
        <v>37</v>
      </c>
      <c r="Q110" s="1" t="s">
        <v>37</v>
      </c>
      <c r="R110" s="1" t="s">
        <v>37</v>
      </c>
      <c r="S110" s="1" t="s">
        <v>37</v>
      </c>
      <c r="T110" s="1" t="s">
        <v>1054</v>
      </c>
      <c r="U110" s="1" t="str">
        <f>HYPERLINK("http://dx.doi.org/10.4324/9781003245797-11","http://dx.doi.org/10.4324/9781003245797-11")</f>
        <v>http://dx.doi.org/10.4324/9781003245797-11</v>
      </c>
      <c r="V110" s="1">
        <v>15</v>
      </c>
      <c r="W110" s="1" t="s">
        <v>683</v>
      </c>
      <c r="X110" s="1" t="s">
        <v>226</v>
      </c>
      <c r="Y110" s="1" t="s">
        <v>684</v>
      </c>
      <c r="Z110" s="1" t="s">
        <v>37</v>
      </c>
      <c r="AA110" s="1" t="s">
        <v>37</v>
      </c>
    </row>
    <row r="111" spans="1:27" ht="18.5" x14ac:dyDescent="0.45">
      <c r="A111" s="1" t="s">
        <v>1055</v>
      </c>
      <c r="B111" s="1" t="s">
        <v>1056</v>
      </c>
      <c r="C111" s="1" t="s">
        <v>1057</v>
      </c>
      <c r="D111" s="1" t="s">
        <v>30</v>
      </c>
      <c r="E111" s="3">
        <v>2023</v>
      </c>
      <c r="F111" s="1" t="s">
        <v>1058</v>
      </c>
      <c r="G111" s="1" t="s">
        <v>87</v>
      </c>
      <c r="H111" s="1" t="s">
        <v>1013</v>
      </c>
      <c r="I111" s="1">
        <v>27</v>
      </c>
      <c r="J111" s="1">
        <v>4</v>
      </c>
      <c r="K111" s="1">
        <v>2</v>
      </c>
      <c r="L111" s="1">
        <v>8</v>
      </c>
      <c r="M111" s="1" t="s">
        <v>34</v>
      </c>
      <c r="N111" s="1" t="s">
        <v>35</v>
      </c>
      <c r="O111" s="1" t="s">
        <v>36</v>
      </c>
      <c r="P111" s="1" t="s">
        <v>37</v>
      </c>
      <c r="Q111" s="1" t="s">
        <v>1059</v>
      </c>
      <c r="R111" s="1">
        <v>13</v>
      </c>
      <c r="S111" s="1">
        <v>1</v>
      </c>
      <c r="T111" s="1" t="s">
        <v>1060</v>
      </c>
      <c r="U111" s="1" t="str">
        <f>HYPERLINK("http://dx.doi.org/10.3390/life13010193","http://dx.doi.org/10.3390/life13010193")</f>
        <v>http://dx.doi.org/10.3390/life13010193</v>
      </c>
      <c r="V111" s="1">
        <v>14</v>
      </c>
      <c r="W111" s="1" t="s">
        <v>1061</v>
      </c>
      <c r="X111" s="1" t="s">
        <v>41</v>
      </c>
      <c r="Y111" s="1" t="s">
        <v>1062</v>
      </c>
      <c r="Z111" s="1">
        <v>36676141</v>
      </c>
      <c r="AA111" s="1" t="s">
        <v>142</v>
      </c>
    </row>
    <row r="112" spans="1:27" ht="18.5" x14ac:dyDescent="0.45">
      <c r="A112" s="1" t="s">
        <v>945</v>
      </c>
      <c r="B112" s="1" t="s">
        <v>1063</v>
      </c>
      <c r="C112" s="1" t="s">
        <v>1064</v>
      </c>
      <c r="D112" s="1" t="s">
        <v>30</v>
      </c>
      <c r="E112" s="3">
        <v>2023</v>
      </c>
      <c r="F112" s="1" t="s">
        <v>1065</v>
      </c>
      <c r="G112" s="1" t="s">
        <v>87</v>
      </c>
      <c r="H112" s="1" t="s">
        <v>1066</v>
      </c>
      <c r="I112" s="1">
        <v>45</v>
      </c>
      <c r="J112" s="1">
        <v>5</v>
      </c>
      <c r="K112" s="1">
        <v>3</v>
      </c>
      <c r="L112" s="1">
        <v>10</v>
      </c>
      <c r="M112" s="1" t="s">
        <v>1067</v>
      </c>
      <c r="N112" s="1" t="s">
        <v>1068</v>
      </c>
      <c r="O112" s="1" t="s">
        <v>1069</v>
      </c>
      <c r="P112" s="1" t="s">
        <v>1070</v>
      </c>
      <c r="Q112" s="1" t="s">
        <v>1071</v>
      </c>
      <c r="R112" s="1">
        <v>588</v>
      </c>
      <c r="S112" s="1" t="s">
        <v>37</v>
      </c>
      <c r="T112" s="1" t="s">
        <v>1072</v>
      </c>
      <c r="U112" s="1" t="str">
        <f>HYPERLINK("http://dx.doi.org/10.1016/j.virol.2023.109887","http://dx.doi.org/10.1016/j.virol.2023.109887")</f>
        <v>http://dx.doi.org/10.1016/j.virol.2023.109887</v>
      </c>
      <c r="V112" s="1">
        <v>8</v>
      </c>
      <c r="W112" s="1" t="s">
        <v>1073</v>
      </c>
      <c r="X112" s="1" t="s">
        <v>41</v>
      </c>
      <c r="Y112" s="1" t="s">
        <v>1073</v>
      </c>
      <c r="Z112" s="1">
        <v>37774603</v>
      </c>
      <c r="AA112" s="1" t="s">
        <v>192</v>
      </c>
    </row>
    <row r="113" spans="1:27" ht="18.5" x14ac:dyDescent="0.45">
      <c r="A113" s="1" t="s">
        <v>1074</v>
      </c>
      <c r="B113" s="1" t="s">
        <v>1075</v>
      </c>
      <c r="C113" s="1" t="s">
        <v>1076</v>
      </c>
      <c r="D113" s="1" t="s">
        <v>30</v>
      </c>
      <c r="E113" s="3">
        <v>2023</v>
      </c>
      <c r="F113" s="1" t="s">
        <v>1077</v>
      </c>
      <c r="G113" s="1" t="s">
        <v>32</v>
      </c>
      <c r="H113" s="1" t="s">
        <v>1078</v>
      </c>
      <c r="I113" s="1">
        <v>32</v>
      </c>
      <c r="J113" s="1">
        <v>4</v>
      </c>
      <c r="K113" s="1">
        <v>1</v>
      </c>
      <c r="L113" s="1">
        <v>1</v>
      </c>
      <c r="M113" s="1" t="s">
        <v>817</v>
      </c>
      <c r="N113" s="1" t="s">
        <v>818</v>
      </c>
      <c r="O113" s="1" t="s">
        <v>819</v>
      </c>
      <c r="P113" s="1" t="s">
        <v>1079</v>
      </c>
      <c r="Q113" s="1" t="s">
        <v>1080</v>
      </c>
      <c r="R113" s="1">
        <v>9</v>
      </c>
      <c r="S113" s="1">
        <v>1</v>
      </c>
      <c r="T113" s="1" t="s">
        <v>1081</v>
      </c>
      <c r="U113" s="1" t="str">
        <f>HYPERLINK("http://dx.doi.org/10.1007/s40899-022-00790-2","http://dx.doi.org/10.1007/s40899-022-00790-2")</f>
        <v>http://dx.doi.org/10.1007/s40899-022-00790-2</v>
      </c>
      <c r="V113" s="1">
        <v>11</v>
      </c>
      <c r="W113" s="1" t="s">
        <v>1082</v>
      </c>
      <c r="X113" s="1" t="s">
        <v>56</v>
      </c>
      <c r="Y113" s="1" t="s">
        <v>1082</v>
      </c>
      <c r="Z113" s="1">
        <v>36683863</v>
      </c>
      <c r="AA113" s="1" t="s">
        <v>215</v>
      </c>
    </row>
    <row r="114" spans="1:27" ht="18.5" x14ac:dyDescent="0.45">
      <c r="A114" s="1" t="s">
        <v>1083</v>
      </c>
      <c r="B114" s="1" t="s">
        <v>1084</v>
      </c>
      <c r="C114" s="1" t="s">
        <v>996</v>
      </c>
      <c r="D114" s="1" t="s">
        <v>30</v>
      </c>
      <c r="E114" s="3">
        <v>2023</v>
      </c>
      <c r="F114" s="1" t="s">
        <v>1085</v>
      </c>
      <c r="G114" s="1" t="s">
        <v>32</v>
      </c>
      <c r="H114" s="1" t="s">
        <v>1086</v>
      </c>
      <c r="I114" s="1">
        <v>33</v>
      </c>
      <c r="J114" s="1">
        <v>10</v>
      </c>
      <c r="K114" s="1">
        <v>1</v>
      </c>
      <c r="L114" s="1">
        <v>6</v>
      </c>
      <c r="M114" s="1" t="s">
        <v>184</v>
      </c>
      <c r="N114" s="1" t="s">
        <v>185</v>
      </c>
      <c r="O114" s="1" t="s">
        <v>186</v>
      </c>
      <c r="P114" s="1" t="s">
        <v>999</v>
      </c>
      <c r="Q114" s="1" t="s">
        <v>1000</v>
      </c>
      <c r="R114" s="1">
        <v>34</v>
      </c>
      <c r="S114" s="1">
        <v>8</v>
      </c>
      <c r="T114" s="1" t="s">
        <v>1087</v>
      </c>
      <c r="U114" s="1" t="str">
        <f>HYPERLINK("http://dx.doi.org/10.1007/s10854-023-10169-4","http://dx.doi.org/10.1007/s10854-023-10169-4")</f>
        <v>http://dx.doi.org/10.1007/s10854-023-10169-4</v>
      </c>
      <c r="V114" s="1">
        <v>14</v>
      </c>
      <c r="W114" s="1" t="s">
        <v>1002</v>
      </c>
      <c r="X114" s="1" t="s">
        <v>41</v>
      </c>
      <c r="Y114" s="1" t="s">
        <v>1003</v>
      </c>
      <c r="Z114" s="1" t="s">
        <v>37</v>
      </c>
      <c r="AA114" s="1" t="s">
        <v>37</v>
      </c>
    </row>
    <row r="115" spans="1:27" ht="18.5" x14ac:dyDescent="0.45">
      <c r="A115" s="1" t="s">
        <v>1088</v>
      </c>
      <c r="B115" s="1" t="s">
        <v>1089</v>
      </c>
      <c r="C115" s="1" t="s">
        <v>85</v>
      </c>
      <c r="D115" s="1" t="s">
        <v>30</v>
      </c>
      <c r="E115" s="3">
        <v>2023</v>
      </c>
      <c r="F115" s="1" t="s">
        <v>1090</v>
      </c>
      <c r="G115" s="1" t="s">
        <v>32</v>
      </c>
      <c r="H115" s="1" t="s">
        <v>1091</v>
      </c>
      <c r="I115" s="1">
        <v>52</v>
      </c>
      <c r="J115" s="1">
        <v>15</v>
      </c>
      <c r="K115" s="1">
        <v>6</v>
      </c>
      <c r="L115" s="1">
        <v>36</v>
      </c>
      <c r="M115" s="1" t="s">
        <v>89</v>
      </c>
      <c r="N115" s="1" t="s">
        <v>50</v>
      </c>
      <c r="O115" s="1" t="s">
        <v>90</v>
      </c>
      <c r="P115" s="1" t="s">
        <v>91</v>
      </c>
      <c r="Q115" s="1" t="s">
        <v>92</v>
      </c>
      <c r="R115" s="1">
        <v>10</v>
      </c>
      <c r="S115" s="1">
        <v>1</v>
      </c>
      <c r="T115" s="1" t="s">
        <v>1092</v>
      </c>
      <c r="U115" s="1" t="str">
        <f>HYPERLINK("http://dx.doi.org/10.1080/23302674.2022.2113174","http://dx.doi.org/10.1080/23302674.2022.2113174")</f>
        <v>http://dx.doi.org/10.1080/23302674.2022.2113174</v>
      </c>
      <c r="V115" s="1">
        <v>18</v>
      </c>
      <c r="W115" s="1" t="s">
        <v>94</v>
      </c>
      <c r="X115" s="1" t="s">
        <v>41</v>
      </c>
      <c r="Y115" s="1" t="s">
        <v>95</v>
      </c>
      <c r="Z115" s="1" t="s">
        <v>37</v>
      </c>
      <c r="AA115" s="1" t="s">
        <v>37</v>
      </c>
    </row>
    <row r="116" spans="1:27" ht="18.5" x14ac:dyDescent="0.45">
      <c r="A116" s="1" t="s">
        <v>1093</v>
      </c>
      <c r="B116" s="1" t="s">
        <v>1094</v>
      </c>
      <c r="C116" s="1" t="s">
        <v>1095</v>
      </c>
      <c r="D116" s="1" t="s">
        <v>427</v>
      </c>
      <c r="E116" s="3">
        <v>2023</v>
      </c>
      <c r="F116" s="1" t="s">
        <v>1096</v>
      </c>
      <c r="G116" s="1" t="s">
        <v>32</v>
      </c>
      <c r="H116" s="1" t="s">
        <v>1097</v>
      </c>
      <c r="I116" s="1">
        <v>273</v>
      </c>
      <c r="J116" s="1">
        <v>18</v>
      </c>
      <c r="K116" s="1">
        <v>23</v>
      </c>
      <c r="L116" s="1">
        <v>61</v>
      </c>
      <c r="M116" s="1" t="s">
        <v>184</v>
      </c>
      <c r="N116" s="1" t="s">
        <v>185</v>
      </c>
      <c r="O116" s="1" t="s">
        <v>186</v>
      </c>
      <c r="P116" s="1" t="s">
        <v>1098</v>
      </c>
      <c r="Q116" s="1" t="s">
        <v>1099</v>
      </c>
      <c r="R116" s="1">
        <v>25</v>
      </c>
      <c r="S116" s="1">
        <v>4</v>
      </c>
      <c r="T116" s="1" t="s">
        <v>1100</v>
      </c>
      <c r="U116" s="1" t="str">
        <f>HYPERLINK("http://dx.doi.org/10.1007/s11051-023-05701-w","http://dx.doi.org/10.1007/s11051-023-05701-w")</f>
        <v>http://dx.doi.org/10.1007/s11051-023-05701-w</v>
      </c>
      <c r="V116" s="1">
        <v>44</v>
      </c>
      <c r="W116" s="1" t="s">
        <v>1101</v>
      </c>
      <c r="X116" s="1" t="s">
        <v>41</v>
      </c>
      <c r="Y116" s="1" t="s">
        <v>1102</v>
      </c>
      <c r="Z116" s="1" t="s">
        <v>37</v>
      </c>
      <c r="AA116" s="1" t="s">
        <v>37</v>
      </c>
    </row>
    <row r="117" spans="1:27" ht="18.5" x14ac:dyDescent="0.45">
      <c r="A117" s="1" t="s">
        <v>1103</v>
      </c>
      <c r="B117" s="1" t="s">
        <v>1104</v>
      </c>
      <c r="C117" s="1" t="s">
        <v>1105</v>
      </c>
      <c r="D117" s="1" t="s">
        <v>30</v>
      </c>
      <c r="E117" s="3">
        <v>2023</v>
      </c>
      <c r="F117" s="1" t="s">
        <v>1106</v>
      </c>
      <c r="G117" s="1" t="s">
        <v>32</v>
      </c>
      <c r="H117" s="1" t="s">
        <v>1107</v>
      </c>
      <c r="I117" s="1">
        <v>58</v>
      </c>
      <c r="J117" s="1">
        <v>2</v>
      </c>
      <c r="K117" s="1">
        <v>0</v>
      </c>
      <c r="L117" s="1">
        <v>10</v>
      </c>
      <c r="M117" s="1" t="s">
        <v>49</v>
      </c>
      <c r="N117" s="1" t="s">
        <v>50</v>
      </c>
      <c r="O117" s="1" t="s">
        <v>51</v>
      </c>
      <c r="P117" s="1" t="s">
        <v>1108</v>
      </c>
      <c r="Q117" s="1" t="s">
        <v>1109</v>
      </c>
      <c r="R117" s="1">
        <v>57</v>
      </c>
      <c r="S117" s="1">
        <v>3</v>
      </c>
      <c r="T117" s="1" t="s">
        <v>1110</v>
      </c>
      <c r="U117" s="1" t="str">
        <f>HYPERLINK("http://dx.doi.org/10.1080/00213624.2023.2238488","http://dx.doi.org/10.1080/00213624.2023.2238488")</f>
        <v>http://dx.doi.org/10.1080/00213624.2023.2238488</v>
      </c>
      <c r="V117" s="1">
        <v>14</v>
      </c>
      <c r="W117" s="1" t="s">
        <v>176</v>
      </c>
      <c r="X117" s="1" t="s">
        <v>347</v>
      </c>
      <c r="Y117" s="1" t="s">
        <v>177</v>
      </c>
      <c r="Z117" s="1" t="s">
        <v>37</v>
      </c>
      <c r="AA117" s="1" t="s">
        <v>37</v>
      </c>
    </row>
    <row r="118" spans="1:27" ht="18.5" x14ac:dyDescent="0.45">
      <c r="A118" s="1" t="s">
        <v>1111</v>
      </c>
      <c r="B118" s="1" t="s">
        <v>1112</v>
      </c>
      <c r="C118" s="1" t="s">
        <v>793</v>
      </c>
      <c r="D118" s="1" t="s">
        <v>30</v>
      </c>
      <c r="E118" s="3">
        <v>2023</v>
      </c>
      <c r="F118" s="1" t="s">
        <v>1113</v>
      </c>
      <c r="G118" s="1" t="s">
        <v>32</v>
      </c>
      <c r="H118" s="1" t="s">
        <v>1114</v>
      </c>
      <c r="I118" s="1">
        <v>80</v>
      </c>
      <c r="J118" s="1">
        <v>2</v>
      </c>
      <c r="K118" s="1">
        <v>0</v>
      </c>
      <c r="L118" s="1">
        <v>2</v>
      </c>
      <c r="M118" s="1" t="s">
        <v>184</v>
      </c>
      <c r="N118" s="1" t="s">
        <v>185</v>
      </c>
      <c r="O118" s="1" t="s">
        <v>186</v>
      </c>
      <c r="P118" s="1" t="s">
        <v>796</v>
      </c>
      <c r="Q118" s="1" t="s">
        <v>797</v>
      </c>
      <c r="R118" s="1">
        <v>88</v>
      </c>
      <c r="S118" s="1" t="s">
        <v>1115</v>
      </c>
      <c r="T118" s="1" t="s">
        <v>1116</v>
      </c>
      <c r="U118" s="1" t="str">
        <f>HYPERLINK("http://dx.doi.org/10.1007/s10708-023-10991-7","http://dx.doi.org/10.1007/s10708-023-10991-7")</f>
        <v>http://dx.doi.org/10.1007/s10708-023-10991-7</v>
      </c>
      <c r="V118" s="1">
        <v>23</v>
      </c>
      <c r="W118" s="1" t="s">
        <v>364</v>
      </c>
      <c r="X118" s="1" t="s">
        <v>56</v>
      </c>
      <c r="Y118" s="1" t="s">
        <v>364</v>
      </c>
      <c r="Z118" s="1" t="s">
        <v>37</v>
      </c>
      <c r="AA118" s="1" t="s">
        <v>37</v>
      </c>
    </row>
    <row r="119" spans="1:27" ht="18.5" x14ac:dyDescent="0.45">
      <c r="A119" s="1" t="s">
        <v>1117</v>
      </c>
      <c r="B119" s="1" t="s">
        <v>1118</v>
      </c>
      <c r="C119" s="1" t="s">
        <v>1119</v>
      </c>
      <c r="D119" s="1" t="s">
        <v>30</v>
      </c>
      <c r="E119" s="3">
        <v>2023</v>
      </c>
      <c r="F119" s="1" t="s">
        <v>1120</v>
      </c>
      <c r="G119" s="1" t="s">
        <v>32</v>
      </c>
      <c r="H119" s="1" t="s">
        <v>1121</v>
      </c>
      <c r="I119" s="1">
        <v>49</v>
      </c>
      <c r="J119" s="1">
        <v>3</v>
      </c>
      <c r="K119" s="1">
        <v>7</v>
      </c>
      <c r="L119" s="1">
        <v>15</v>
      </c>
      <c r="M119" s="1" t="s">
        <v>34</v>
      </c>
      <c r="N119" s="1" t="s">
        <v>35</v>
      </c>
      <c r="O119" s="1" t="s">
        <v>533</v>
      </c>
      <c r="P119" s="1" t="s">
        <v>37</v>
      </c>
      <c r="Q119" s="1" t="s">
        <v>1122</v>
      </c>
      <c r="R119" s="1">
        <v>13</v>
      </c>
      <c r="S119" s="1">
        <v>8</v>
      </c>
      <c r="T119" s="1" t="s">
        <v>1123</v>
      </c>
      <c r="U119" s="1" t="str">
        <f>HYPERLINK("http://dx.doi.org/10.3390/agriculture13081563","http://dx.doi.org/10.3390/agriculture13081563")</f>
        <v>http://dx.doi.org/10.3390/agriculture13081563</v>
      </c>
      <c r="V119" s="1">
        <v>11</v>
      </c>
      <c r="W119" s="1" t="s">
        <v>1124</v>
      </c>
      <c r="X119" s="1" t="s">
        <v>41</v>
      </c>
      <c r="Y119" s="1" t="s">
        <v>1125</v>
      </c>
      <c r="Z119" s="1" t="s">
        <v>37</v>
      </c>
      <c r="AA119" s="1" t="s">
        <v>42</v>
      </c>
    </row>
    <row r="120" spans="1:27" ht="18.5" x14ac:dyDescent="0.45">
      <c r="A120" s="1" t="s">
        <v>1126</v>
      </c>
      <c r="B120" s="1" t="s">
        <v>1127</v>
      </c>
      <c r="C120" s="1" t="s">
        <v>1128</v>
      </c>
      <c r="D120" s="1" t="s">
        <v>30</v>
      </c>
      <c r="E120" s="3">
        <v>2023</v>
      </c>
      <c r="F120" s="1" t="s">
        <v>1129</v>
      </c>
      <c r="G120" s="1" t="s">
        <v>87</v>
      </c>
      <c r="H120" s="1" t="s">
        <v>1130</v>
      </c>
      <c r="I120" s="1">
        <v>53</v>
      </c>
      <c r="J120" s="1">
        <v>2</v>
      </c>
      <c r="K120" s="1">
        <v>0</v>
      </c>
      <c r="L120" s="1">
        <v>3</v>
      </c>
      <c r="M120" s="1" t="s">
        <v>255</v>
      </c>
      <c r="N120" s="1" t="s">
        <v>256</v>
      </c>
      <c r="O120" s="1" t="s">
        <v>257</v>
      </c>
      <c r="P120" s="1" t="s">
        <v>1131</v>
      </c>
      <c r="Q120" s="1" t="s">
        <v>1132</v>
      </c>
      <c r="R120" s="1">
        <v>123</v>
      </c>
      <c r="S120" s="1" t="s">
        <v>37</v>
      </c>
      <c r="T120" s="1" t="s">
        <v>1133</v>
      </c>
      <c r="U120" s="1" t="str">
        <f>HYPERLINK("http://dx.doi.org/10.1016/j.intimp.2023.110636","http://dx.doi.org/10.1016/j.intimp.2023.110636")</f>
        <v>http://dx.doi.org/10.1016/j.intimp.2023.110636</v>
      </c>
      <c r="V120" s="1">
        <v>12</v>
      </c>
      <c r="W120" s="1" t="s">
        <v>1134</v>
      </c>
      <c r="X120" s="1" t="s">
        <v>41</v>
      </c>
      <c r="Y120" s="1" t="s">
        <v>1134</v>
      </c>
      <c r="Z120" s="1">
        <v>37499394</v>
      </c>
      <c r="AA120" s="1" t="s">
        <v>37</v>
      </c>
    </row>
    <row r="121" spans="1:27" ht="18.5" x14ac:dyDescent="0.45">
      <c r="A121" s="1" t="s">
        <v>1135</v>
      </c>
      <c r="B121" s="1" t="s">
        <v>1136</v>
      </c>
      <c r="C121" s="1" t="s">
        <v>1137</v>
      </c>
      <c r="D121" s="1" t="s">
        <v>30</v>
      </c>
      <c r="E121" s="3">
        <v>2023</v>
      </c>
      <c r="F121" s="1" t="s">
        <v>1138</v>
      </c>
      <c r="G121" s="1" t="s">
        <v>87</v>
      </c>
      <c r="H121" s="1" t="s">
        <v>1139</v>
      </c>
      <c r="I121" s="1">
        <v>39</v>
      </c>
      <c r="J121" s="1">
        <v>25</v>
      </c>
      <c r="K121" s="1">
        <v>0</v>
      </c>
      <c r="L121" s="1">
        <v>1</v>
      </c>
      <c r="M121" s="1" t="s">
        <v>255</v>
      </c>
      <c r="N121" s="1" t="s">
        <v>256</v>
      </c>
      <c r="O121" s="1" t="s">
        <v>257</v>
      </c>
      <c r="P121" s="1" t="s">
        <v>1140</v>
      </c>
      <c r="Q121" s="1" t="s">
        <v>37</v>
      </c>
      <c r="R121" s="1">
        <v>5</v>
      </c>
      <c r="S121" s="1" t="s">
        <v>37</v>
      </c>
      <c r="T121" s="1" t="s">
        <v>1141</v>
      </c>
      <c r="U121" s="1" t="str">
        <f>HYPERLINK("http://dx.doi.org/10.1016/j.carpta.2023.100286","http://dx.doi.org/10.1016/j.carpta.2023.100286")</f>
        <v>http://dx.doi.org/10.1016/j.carpta.2023.100286</v>
      </c>
      <c r="V121" s="1">
        <v>9</v>
      </c>
      <c r="W121" s="1" t="s">
        <v>1142</v>
      </c>
      <c r="X121" s="1" t="s">
        <v>56</v>
      </c>
      <c r="Y121" s="1" t="s">
        <v>1143</v>
      </c>
      <c r="Z121" s="1" t="s">
        <v>37</v>
      </c>
      <c r="AA121" s="1" t="s">
        <v>42</v>
      </c>
    </row>
    <row r="122" spans="1:27" ht="18.5" x14ac:dyDescent="0.45">
      <c r="A122" s="1" t="s">
        <v>1144</v>
      </c>
      <c r="B122" s="1" t="s">
        <v>1145</v>
      </c>
      <c r="C122" s="1" t="s">
        <v>1146</v>
      </c>
      <c r="D122" s="1" t="s">
        <v>30</v>
      </c>
      <c r="E122" s="3">
        <v>2023</v>
      </c>
      <c r="F122" s="1" t="s">
        <v>1147</v>
      </c>
      <c r="G122" s="1" t="s">
        <v>32</v>
      </c>
      <c r="H122" s="1" t="s">
        <v>888</v>
      </c>
      <c r="I122" s="1">
        <v>48</v>
      </c>
      <c r="J122" s="1">
        <v>1</v>
      </c>
      <c r="K122" s="1">
        <v>0</v>
      </c>
      <c r="L122" s="1">
        <v>1</v>
      </c>
      <c r="M122" s="1" t="s">
        <v>184</v>
      </c>
      <c r="N122" s="1" t="s">
        <v>185</v>
      </c>
      <c r="O122" s="1" t="s">
        <v>186</v>
      </c>
      <c r="P122" s="1" t="s">
        <v>1148</v>
      </c>
      <c r="Q122" s="1" t="s">
        <v>1149</v>
      </c>
      <c r="R122" s="1">
        <v>148</v>
      </c>
      <c r="S122" s="1">
        <v>21</v>
      </c>
      <c r="T122" s="1" t="s">
        <v>1150</v>
      </c>
      <c r="U122" s="1" t="str">
        <f>HYPERLINK("http://dx.doi.org/10.1007/s10973-023-12539-w","http://dx.doi.org/10.1007/s10973-023-12539-w")</f>
        <v>http://dx.doi.org/10.1007/s10973-023-12539-w</v>
      </c>
      <c r="V122" s="1">
        <v>22</v>
      </c>
      <c r="W122" s="1" t="s">
        <v>1151</v>
      </c>
      <c r="X122" s="1" t="s">
        <v>41</v>
      </c>
      <c r="Y122" s="1" t="s">
        <v>1152</v>
      </c>
      <c r="Z122" s="1" t="s">
        <v>37</v>
      </c>
      <c r="AA122" s="1" t="s">
        <v>37</v>
      </c>
    </row>
    <row r="123" spans="1:27" ht="18.5" x14ac:dyDescent="0.45">
      <c r="A123" s="1" t="s">
        <v>1153</v>
      </c>
      <c r="B123" s="1" t="s">
        <v>1154</v>
      </c>
      <c r="C123" s="1" t="s">
        <v>1155</v>
      </c>
      <c r="D123" s="1" t="s">
        <v>30</v>
      </c>
      <c r="E123" s="3">
        <v>2023</v>
      </c>
      <c r="F123" s="1" t="s">
        <v>1156</v>
      </c>
      <c r="G123" s="1" t="s">
        <v>32</v>
      </c>
      <c r="H123" s="1" t="s">
        <v>1157</v>
      </c>
      <c r="I123" s="1">
        <v>31</v>
      </c>
      <c r="J123" s="1">
        <v>0</v>
      </c>
      <c r="K123" s="1">
        <v>0</v>
      </c>
      <c r="L123" s="1">
        <v>0</v>
      </c>
      <c r="M123" s="1" t="s">
        <v>307</v>
      </c>
      <c r="N123" s="1" t="s">
        <v>308</v>
      </c>
      <c r="O123" s="1" t="s">
        <v>309</v>
      </c>
      <c r="P123" s="1" t="s">
        <v>1158</v>
      </c>
      <c r="Q123" s="1" t="s">
        <v>1159</v>
      </c>
      <c r="R123" s="1">
        <v>15</v>
      </c>
      <c r="S123" s="1">
        <v>1</v>
      </c>
      <c r="T123" s="1" t="s">
        <v>1160</v>
      </c>
      <c r="U123" s="1" t="str">
        <f>HYPERLINK("http://dx.doi.org/10.1142/S2661335223500077","http://dx.doi.org/10.1142/S2661335223500077")</f>
        <v>http://dx.doi.org/10.1142/S2661335223500077</v>
      </c>
      <c r="V123" s="1">
        <v>10</v>
      </c>
      <c r="W123" s="1" t="s">
        <v>117</v>
      </c>
      <c r="X123" s="1" t="s">
        <v>56</v>
      </c>
      <c r="Y123" s="1" t="s">
        <v>40</v>
      </c>
      <c r="Z123" s="1" t="s">
        <v>37</v>
      </c>
      <c r="AA123" s="1" t="s">
        <v>42</v>
      </c>
    </row>
    <row r="124" spans="1:27" ht="18.5" x14ac:dyDescent="0.45">
      <c r="A124" s="1" t="s">
        <v>1161</v>
      </c>
      <c r="B124" s="1" t="s">
        <v>1162</v>
      </c>
      <c r="C124" s="1" t="s">
        <v>1163</v>
      </c>
      <c r="D124" s="1" t="s">
        <v>30</v>
      </c>
      <c r="E124" s="3">
        <v>2023</v>
      </c>
      <c r="F124" s="1" t="s">
        <v>1164</v>
      </c>
      <c r="G124" s="1" t="s">
        <v>156</v>
      </c>
      <c r="H124" s="1" t="s">
        <v>1013</v>
      </c>
      <c r="I124" s="1">
        <v>35</v>
      </c>
      <c r="J124" s="1">
        <v>1</v>
      </c>
      <c r="K124" s="1">
        <v>1</v>
      </c>
      <c r="L124" s="1">
        <v>3</v>
      </c>
      <c r="M124" s="1" t="s">
        <v>89</v>
      </c>
      <c r="N124" s="1" t="s">
        <v>50</v>
      </c>
      <c r="O124" s="1" t="s">
        <v>90</v>
      </c>
      <c r="P124" s="1" t="s">
        <v>1165</v>
      </c>
      <c r="Q124" s="1" t="s">
        <v>1166</v>
      </c>
      <c r="R124" s="1">
        <v>62</v>
      </c>
      <c r="S124" s="1" t="s">
        <v>1167</v>
      </c>
      <c r="T124" s="1" t="s">
        <v>1168</v>
      </c>
      <c r="U124" s="1" t="str">
        <f>HYPERLINK("http://dx.doi.org/10.1080/00173134.2023.2263452","http://dx.doi.org/10.1080/00173134.2023.2263452")</f>
        <v>http://dx.doi.org/10.1080/00173134.2023.2263452</v>
      </c>
      <c r="V124" s="1">
        <v>13</v>
      </c>
      <c r="W124" s="1" t="s">
        <v>141</v>
      </c>
      <c r="X124" s="1" t="s">
        <v>41</v>
      </c>
      <c r="Y124" s="1" t="s">
        <v>141</v>
      </c>
      <c r="Z124" s="1" t="s">
        <v>37</v>
      </c>
      <c r="AA124" s="1" t="s">
        <v>37</v>
      </c>
    </row>
    <row r="125" spans="1:27" ht="18.5" x14ac:dyDescent="0.45">
      <c r="A125" s="1" t="s">
        <v>1169</v>
      </c>
      <c r="B125" s="1" t="s">
        <v>1170</v>
      </c>
      <c r="C125" s="1" t="s">
        <v>793</v>
      </c>
      <c r="D125" s="1" t="s">
        <v>30</v>
      </c>
      <c r="E125" s="3">
        <v>2023</v>
      </c>
      <c r="F125" s="1" t="s">
        <v>1171</v>
      </c>
      <c r="G125" s="1" t="s">
        <v>32</v>
      </c>
      <c r="H125" s="1" t="s">
        <v>1172</v>
      </c>
      <c r="I125" s="1">
        <v>67</v>
      </c>
      <c r="J125" s="1">
        <v>1</v>
      </c>
      <c r="K125" s="1">
        <v>0</v>
      </c>
      <c r="L125" s="1">
        <v>1</v>
      </c>
      <c r="M125" s="1" t="s">
        <v>184</v>
      </c>
      <c r="N125" s="1" t="s">
        <v>185</v>
      </c>
      <c r="O125" s="1" t="s">
        <v>186</v>
      </c>
      <c r="P125" s="1" t="s">
        <v>796</v>
      </c>
      <c r="Q125" s="1" t="s">
        <v>797</v>
      </c>
      <c r="R125" s="1">
        <v>88</v>
      </c>
      <c r="S125" s="1">
        <v>5</v>
      </c>
      <c r="T125" s="1" t="s">
        <v>1173</v>
      </c>
      <c r="U125" s="1" t="str">
        <f>HYPERLINK("http://dx.doi.org/10.1007/s10708-023-10893-8","http://dx.doi.org/10.1007/s10708-023-10893-8")</f>
        <v>http://dx.doi.org/10.1007/s10708-023-10893-8</v>
      </c>
      <c r="V125" s="1">
        <v>18</v>
      </c>
      <c r="W125" s="1" t="s">
        <v>364</v>
      </c>
      <c r="X125" s="1" t="s">
        <v>56</v>
      </c>
      <c r="Y125" s="1" t="s">
        <v>364</v>
      </c>
      <c r="Z125" s="1" t="s">
        <v>37</v>
      </c>
      <c r="AA125" s="1" t="s">
        <v>37</v>
      </c>
    </row>
    <row r="126" spans="1:27" ht="18.5" x14ac:dyDescent="0.45">
      <c r="A126" s="1" t="s">
        <v>1174</v>
      </c>
      <c r="B126" s="1" t="s">
        <v>1175</v>
      </c>
      <c r="C126" s="1" t="s">
        <v>1176</v>
      </c>
      <c r="D126" s="1" t="s">
        <v>30</v>
      </c>
      <c r="E126" s="3">
        <v>2023</v>
      </c>
      <c r="F126" s="1" t="s">
        <v>1177</v>
      </c>
      <c r="G126" s="1" t="s">
        <v>32</v>
      </c>
      <c r="H126" s="1" t="s">
        <v>1178</v>
      </c>
      <c r="I126" s="1">
        <v>49</v>
      </c>
      <c r="J126" s="1">
        <v>1</v>
      </c>
      <c r="K126" s="1">
        <v>0</v>
      </c>
      <c r="L126" s="1">
        <v>0</v>
      </c>
      <c r="M126" s="1" t="s">
        <v>1179</v>
      </c>
      <c r="N126" s="1" t="s">
        <v>256</v>
      </c>
      <c r="O126" s="1" t="s">
        <v>1180</v>
      </c>
      <c r="P126" s="1" t="s">
        <v>1181</v>
      </c>
      <c r="Q126" s="1" t="s">
        <v>1182</v>
      </c>
      <c r="R126" s="1">
        <v>45</v>
      </c>
      <c r="S126" s="1">
        <v>2</v>
      </c>
      <c r="T126" s="1" t="s">
        <v>1183</v>
      </c>
      <c r="U126" s="1" t="str">
        <f>HYPERLINK("http://dx.doi.org/10.3233/JIFS-223545","http://dx.doi.org/10.3233/JIFS-223545")</f>
        <v>http://dx.doi.org/10.3233/JIFS-223545</v>
      </c>
      <c r="V126" s="1">
        <v>13</v>
      </c>
      <c r="W126" s="1" t="s">
        <v>190</v>
      </c>
      <c r="X126" s="1" t="s">
        <v>41</v>
      </c>
      <c r="Y126" s="1" t="s">
        <v>191</v>
      </c>
      <c r="Z126" s="1" t="s">
        <v>37</v>
      </c>
      <c r="AA126" s="1" t="s">
        <v>37</v>
      </c>
    </row>
    <row r="127" spans="1:27" ht="18.5" x14ac:dyDescent="0.45">
      <c r="A127" s="1" t="s">
        <v>1184</v>
      </c>
      <c r="B127" s="1" t="s">
        <v>1185</v>
      </c>
      <c r="C127" s="1" t="s">
        <v>1186</v>
      </c>
      <c r="D127" s="1" t="s">
        <v>30</v>
      </c>
      <c r="E127" s="3">
        <v>2023</v>
      </c>
      <c r="F127" s="1" t="s">
        <v>1187</v>
      </c>
      <c r="G127" s="1" t="s">
        <v>1188</v>
      </c>
      <c r="H127" s="1" t="s">
        <v>1189</v>
      </c>
      <c r="I127" s="1">
        <v>89</v>
      </c>
      <c r="J127" s="1">
        <v>5</v>
      </c>
      <c r="K127" s="1">
        <v>2</v>
      </c>
      <c r="L127" s="1">
        <v>4</v>
      </c>
      <c r="M127" s="1" t="s">
        <v>89</v>
      </c>
      <c r="N127" s="1" t="s">
        <v>50</v>
      </c>
      <c r="O127" s="1" t="s">
        <v>90</v>
      </c>
      <c r="P127" s="1" t="s">
        <v>1190</v>
      </c>
      <c r="Q127" s="1" t="s">
        <v>1191</v>
      </c>
      <c r="R127" s="1">
        <v>65</v>
      </c>
      <c r="S127" s="1">
        <v>4</v>
      </c>
      <c r="T127" s="1" t="s">
        <v>1192</v>
      </c>
      <c r="U127" s="1" t="str">
        <f>HYPERLINK("http://dx.doi.org/10.1080/21664250.2023.2288427","http://dx.doi.org/10.1080/21664250.2023.2288427")</f>
        <v>http://dx.doi.org/10.1080/21664250.2023.2288427</v>
      </c>
      <c r="V127" s="1">
        <v>25</v>
      </c>
      <c r="W127" s="1" t="s">
        <v>1193</v>
      </c>
      <c r="X127" s="1" t="s">
        <v>41</v>
      </c>
      <c r="Y127" s="1" t="s">
        <v>1194</v>
      </c>
      <c r="Z127" s="1" t="s">
        <v>37</v>
      </c>
      <c r="AA127" s="1" t="s">
        <v>37</v>
      </c>
    </row>
    <row r="128" spans="1:27" ht="18.5" x14ac:dyDescent="0.45">
      <c r="A128" s="1" t="s">
        <v>1195</v>
      </c>
      <c r="B128" s="1" t="s">
        <v>1196</v>
      </c>
      <c r="C128" s="1" t="s">
        <v>1197</v>
      </c>
      <c r="D128" s="1" t="s">
        <v>30</v>
      </c>
      <c r="E128" s="3">
        <v>2023</v>
      </c>
      <c r="F128" s="1" t="s">
        <v>1198</v>
      </c>
      <c r="G128" s="1" t="s">
        <v>32</v>
      </c>
      <c r="H128" s="1" t="s">
        <v>843</v>
      </c>
      <c r="I128" s="1">
        <v>55</v>
      </c>
      <c r="J128" s="1">
        <v>6</v>
      </c>
      <c r="K128" s="1">
        <v>5</v>
      </c>
      <c r="L128" s="1">
        <v>15</v>
      </c>
      <c r="M128" s="1" t="s">
        <v>605</v>
      </c>
      <c r="N128" s="1" t="s">
        <v>402</v>
      </c>
      <c r="O128" s="1" t="s">
        <v>606</v>
      </c>
      <c r="P128" s="1" t="s">
        <v>1199</v>
      </c>
      <c r="Q128" s="1" t="s">
        <v>1200</v>
      </c>
      <c r="R128" s="1">
        <v>22</v>
      </c>
      <c r="S128" s="1">
        <v>6</v>
      </c>
      <c r="T128" s="1" t="s">
        <v>1201</v>
      </c>
      <c r="U128" s="1" t="str">
        <f>HYPERLINK("http://dx.doi.org/10.1007/s43630-023-00392-7","http://dx.doi.org/10.1007/s43630-023-00392-7")</f>
        <v>http://dx.doi.org/10.1007/s43630-023-00392-7</v>
      </c>
      <c r="V128" s="1">
        <v>13</v>
      </c>
      <c r="W128" s="1" t="s">
        <v>1202</v>
      </c>
      <c r="X128" s="1" t="s">
        <v>1203</v>
      </c>
      <c r="Y128" s="1" t="s">
        <v>1204</v>
      </c>
      <c r="Z128" s="1">
        <v>36805447</v>
      </c>
      <c r="AA128" s="1" t="s">
        <v>37</v>
      </c>
    </row>
    <row r="129" spans="1:27" ht="18.5" x14ac:dyDescent="0.45">
      <c r="A129" s="1" t="s">
        <v>1205</v>
      </c>
      <c r="B129" s="1" t="s">
        <v>1206</v>
      </c>
      <c r="C129" s="1" t="s">
        <v>1207</v>
      </c>
      <c r="D129" s="1" t="s">
        <v>30</v>
      </c>
      <c r="E129" s="3">
        <v>2023</v>
      </c>
      <c r="F129" s="1" t="s">
        <v>1208</v>
      </c>
      <c r="G129" s="1" t="s">
        <v>1209</v>
      </c>
      <c r="H129" s="1" t="s">
        <v>1210</v>
      </c>
      <c r="I129" s="1">
        <v>30</v>
      </c>
      <c r="J129" s="1">
        <v>1</v>
      </c>
      <c r="K129" s="1">
        <v>1</v>
      </c>
      <c r="L129" s="1">
        <v>2</v>
      </c>
      <c r="M129" s="1" t="s">
        <v>184</v>
      </c>
      <c r="N129" s="1" t="s">
        <v>185</v>
      </c>
      <c r="O129" s="1" t="s">
        <v>186</v>
      </c>
      <c r="P129" s="1" t="s">
        <v>1211</v>
      </c>
      <c r="Q129" s="1" t="s">
        <v>1212</v>
      </c>
      <c r="R129" s="1">
        <v>82</v>
      </c>
      <c r="S129" s="1">
        <v>5</v>
      </c>
      <c r="T129" s="1" t="s">
        <v>1213</v>
      </c>
      <c r="U129" s="1" t="str">
        <f>HYPERLINK("http://dx.doi.org/10.1007/s11042-022-13594-5","http://dx.doi.org/10.1007/s11042-022-13594-5")</f>
        <v>http://dx.doi.org/10.1007/s11042-022-13594-5</v>
      </c>
      <c r="V129" s="1">
        <v>21</v>
      </c>
      <c r="W129" s="1" t="s">
        <v>1214</v>
      </c>
      <c r="X129" s="1" t="s">
        <v>41</v>
      </c>
      <c r="Y129" s="1" t="s">
        <v>130</v>
      </c>
      <c r="Z129" s="1" t="s">
        <v>37</v>
      </c>
      <c r="AA129" s="1" t="s">
        <v>37</v>
      </c>
    </row>
    <row r="130" spans="1:27" ht="18.5" x14ac:dyDescent="0.45">
      <c r="A130" s="1" t="s">
        <v>1215</v>
      </c>
      <c r="B130" s="1" t="s">
        <v>1216</v>
      </c>
      <c r="C130" s="1" t="s">
        <v>1217</v>
      </c>
      <c r="D130" s="1" t="s">
        <v>30</v>
      </c>
      <c r="E130" s="3">
        <v>2023</v>
      </c>
      <c r="F130" s="1" t="s">
        <v>1218</v>
      </c>
      <c r="G130" s="1" t="s">
        <v>1219</v>
      </c>
      <c r="H130" s="1" t="s">
        <v>1220</v>
      </c>
      <c r="I130" s="1">
        <v>56</v>
      </c>
      <c r="J130" s="1">
        <v>3</v>
      </c>
      <c r="K130" s="1">
        <v>1</v>
      </c>
      <c r="L130" s="1">
        <v>5</v>
      </c>
      <c r="M130" s="1" t="s">
        <v>62</v>
      </c>
      <c r="N130" s="1" t="s">
        <v>63</v>
      </c>
      <c r="O130" s="1" t="s">
        <v>64</v>
      </c>
      <c r="P130" s="1" t="s">
        <v>1221</v>
      </c>
      <c r="Q130" s="1" t="s">
        <v>1222</v>
      </c>
      <c r="R130" s="1">
        <v>207</v>
      </c>
      <c r="S130" s="1" t="s">
        <v>37</v>
      </c>
      <c r="T130" s="1" t="s">
        <v>1223</v>
      </c>
      <c r="U130" s="1" t="str">
        <f>HYPERLINK("http://dx.doi.org/10.1016/j.agsy.2023.103638","http://dx.doi.org/10.1016/j.agsy.2023.103638")</f>
        <v>http://dx.doi.org/10.1016/j.agsy.2023.103638</v>
      </c>
      <c r="V130" s="1">
        <v>11</v>
      </c>
      <c r="W130" s="1" t="s">
        <v>1224</v>
      </c>
      <c r="X130" s="1" t="s">
        <v>41</v>
      </c>
      <c r="Y130" s="1" t="s">
        <v>1125</v>
      </c>
      <c r="Z130" s="1" t="s">
        <v>37</v>
      </c>
      <c r="AA130" s="1" t="s">
        <v>37</v>
      </c>
    </row>
    <row r="131" spans="1:27" ht="18.5" x14ac:dyDescent="0.45">
      <c r="A131" s="1" t="s">
        <v>1225</v>
      </c>
      <c r="B131" s="1" t="s">
        <v>1226</v>
      </c>
      <c r="C131" s="1" t="s">
        <v>1227</v>
      </c>
      <c r="D131" s="1" t="s">
        <v>30</v>
      </c>
      <c r="E131" s="3">
        <v>2023</v>
      </c>
      <c r="F131" s="1" t="s">
        <v>1228</v>
      </c>
      <c r="G131" s="1" t="s">
        <v>1229</v>
      </c>
      <c r="H131" s="1" t="s">
        <v>1230</v>
      </c>
      <c r="I131" s="1">
        <v>38</v>
      </c>
      <c r="J131" s="1">
        <v>0</v>
      </c>
      <c r="K131" s="1">
        <v>0</v>
      </c>
      <c r="L131" s="1">
        <v>0</v>
      </c>
      <c r="M131" s="1" t="s">
        <v>1231</v>
      </c>
      <c r="N131" s="1" t="s">
        <v>1232</v>
      </c>
      <c r="O131" s="1" t="s">
        <v>1233</v>
      </c>
      <c r="P131" s="1" t="s">
        <v>1234</v>
      </c>
      <c r="Q131" s="1" t="s">
        <v>37</v>
      </c>
      <c r="R131" s="1">
        <v>15</v>
      </c>
      <c r="S131" s="1">
        <v>2</v>
      </c>
      <c r="T131" s="1" t="s">
        <v>1235</v>
      </c>
      <c r="U131" s="1" t="str">
        <f>HYPERLINK("http://dx.doi.org/10.7160/aol.2023.150205","http://dx.doi.org/10.7160/aol.2023.150205")</f>
        <v>http://dx.doi.org/10.7160/aol.2023.150205</v>
      </c>
      <c r="V131" s="1">
        <v>140</v>
      </c>
      <c r="W131" s="1" t="s">
        <v>1236</v>
      </c>
      <c r="X131" s="1" t="s">
        <v>56</v>
      </c>
      <c r="Y131" s="1" t="s">
        <v>1125</v>
      </c>
      <c r="Z131" s="1" t="s">
        <v>37</v>
      </c>
      <c r="AA131" s="1" t="s">
        <v>1237</v>
      </c>
    </row>
    <row r="132" spans="1:27" ht="18.5" x14ac:dyDescent="0.45">
      <c r="A132" s="1" t="s">
        <v>1238</v>
      </c>
      <c r="B132" s="1" t="s">
        <v>1239</v>
      </c>
      <c r="C132" s="1" t="s">
        <v>1240</v>
      </c>
      <c r="D132" s="1" t="s">
        <v>30</v>
      </c>
      <c r="E132" s="3">
        <v>2023</v>
      </c>
      <c r="F132" s="1" t="s">
        <v>1241</v>
      </c>
      <c r="G132" s="1" t="s">
        <v>1242</v>
      </c>
      <c r="H132" s="1" t="s">
        <v>1243</v>
      </c>
      <c r="I132" s="1">
        <v>52</v>
      </c>
      <c r="J132" s="1">
        <v>1</v>
      </c>
      <c r="K132" s="1">
        <v>1</v>
      </c>
      <c r="L132" s="1">
        <v>14</v>
      </c>
      <c r="M132" s="1" t="s">
        <v>1244</v>
      </c>
      <c r="N132" s="1" t="s">
        <v>1245</v>
      </c>
      <c r="O132" s="1" t="s">
        <v>1246</v>
      </c>
      <c r="P132" s="1" t="s">
        <v>1247</v>
      </c>
      <c r="Q132" s="1" t="s">
        <v>1248</v>
      </c>
      <c r="R132" s="1">
        <v>98</v>
      </c>
      <c r="S132" s="1">
        <v>5</v>
      </c>
      <c r="T132" s="1" t="s">
        <v>1249</v>
      </c>
      <c r="U132" s="1" t="str">
        <f>HYPERLINK("http://dx.doi.org/10.1088/1402-4896/accb18","http://dx.doi.org/10.1088/1402-4896/accb18")</f>
        <v>http://dx.doi.org/10.1088/1402-4896/accb18</v>
      </c>
      <c r="V132" s="1">
        <v>13</v>
      </c>
      <c r="W132" s="1" t="s">
        <v>261</v>
      </c>
      <c r="X132" s="1" t="s">
        <v>41</v>
      </c>
      <c r="Y132" s="1" t="s">
        <v>262</v>
      </c>
      <c r="Z132" s="1" t="s">
        <v>37</v>
      </c>
      <c r="AA132" s="1" t="s">
        <v>37</v>
      </c>
    </row>
    <row r="133" spans="1:27" ht="18.5" x14ac:dyDescent="0.45">
      <c r="A133" s="1" t="s">
        <v>1250</v>
      </c>
      <c r="B133" s="1" t="s">
        <v>1251</v>
      </c>
      <c r="C133" s="1" t="s">
        <v>853</v>
      </c>
      <c r="D133" s="1" t="s">
        <v>30</v>
      </c>
      <c r="E133" s="3">
        <v>2023</v>
      </c>
      <c r="F133" s="1" t="s">
        <v>1252</v>
      </c>
      <c r="G133" s="1" t="s">
        <v>32</v>
      </c>
      <c r="H133" s="1" t="s">
        <v>33</v>
      </c>
      <c r="I133" s="1">
        <v>35</v>
      </c>
      <c r="J133" s="1">
        <v>3</v>
      </c>
      <c r="K133" s="1">
        <v>0</v>
      </c>
      <c r="L133" s="1">
        <v>8</v>
      </c>
      <c r="M133" s="1" t="s">
        <v>856</v>
      </c>
      <c r="N133" s="1" t="s">
        <v>857</v>
      </c>
      <c r="O133" s="1" t="s">
        <v>858</v>
      </c>
      <c r="P133" s="1" t="s">
        <v>859</v>
      </c>
      <c r="Q133" s="1" t="s">
        <v>37</v>
      </c>
      <c r="R133" s="1">
        <v>13</v>
      </c>
      <c r="S133" s="1">
        <v>1</v>
      </c>
      <c r="T133" s="1" t="s">
        <v>1253</v>
      </c>
      <c r="U133" s="1" t="str">
        <f>HYPERLINK("http://dx.doi.org/10.1038/s41598-023-33071-9","http://dx.doi.org/10.1038/s41598-023-33071-9")</f>
        <v>http://dx.doi.org/10.1038/s41598-023-33071-9</v>
      </c>
      <c r="V133" s="1">
        <v>19</v>
      </c>
      <c r="W133" s="1" t="s">
        <v>106</v>
      </c>
      <c r="X133" s="1" t="s">
        <v>41</v>
      </c>
      <c r="Y133" s="1" t="s">
        <v>107</v>
      </c>
      <c r="Z133" s="1">
        <v>37081040</v>
      </c>
      <c r="AA133" s="1" t="s">
        <v>108</v>
      </c>
    </row>
    <row r="134" spans="1:27" ht="18.5" x14ac:dyDescent="0.45">
      <c r="A134" s="1" t="s">
        <v>1254</v>
      </c>
      <c r="B134" s="1" t="s">
        <v>1255</v>
      </c>
      <c r="C134" s="1" t="s">
        <v>1256</v>
      </c>
      <c r="D134" s="1" t="s">
        <v>30</v>
      </c>
      <c r="E134" s="3">
        <v>2023</v>
      </c>
      <c r="F134" s="1" t="s">
        <v>1257</v>
      </c>
      <c r="G134" s="1" t="s">
        <v>1258</v>
      </c>
      <c r="H134" s="1" t="s">
        <v>1259</v>
      </c>
      <c r="I134" s="1">
        <v>43</v>
      </c>
      <c r="J134" s="1">
        <v>4</v>
      </c>
      <c r="K134" s="1">
        <v>0</v>
      </c>
      <c r="L134" s="1">
        <v>1</v>
      </c>
      <c r="M134" s="1" t="s">
        <v>184</v>
      </c>
      <c r="N134" s="1" t="s">
        <v>571</v>
      </c>
      <c r="O134" s="1" t="s">
        <v>572</v>
      </c>
      <c r="P134" s="1" t="s">
        <v>1260</v>
      </c>
      <c r="Q134" s="1" t="s">
        <v>37</v>
      </c>
      <c r="R134" s="1" t="s">
        <v>37</v>
      </c>
      <c r="S134" s="1">
        <v>6</v>
      </c>
      <c r="T134" s="1" t="s">
        <v>1261</v>
      </c>
      <c r="U134" s="1" t="str">
        <f>HYPERLINK("http://dx.doi.org/10.1007/JHEP06(2023)009","http://dx.doi.org/10.1007/JHEP06(2023)009")</f>
        <v>http://dx.doi.org/10.1007/JHEP06(2023)009</v>
      </c>
      <c r="V134" s="1">
        <v>35</v>
      </c>
      <c r="W134" s="1" t="s">
        <v>1262</v>
      </c>
      <c r="X134" s="1" t="s">
        <v>41</v>
      </c>
      <c r="Y134" s="1" t="s">
        <v>262</v>
      </c>
      <c r="Z134" s="1" t="s">
        <v>37</v>
      </c>
      <c r="AA134" s="1" t="s">
        <v>42</v>
      </c>
    </row>
    <row r="135" spans="1:27" ht="18.5" x14ac:dyDescent="0.45">
      <c r="A135" s="1" t="s">
        <v>1263</v>
      </c>
      <c r="B135" s="1" t="s">
        <v>1264</v>
      </c>
      <c r="C135" s="1" t="s">
        <v>1265</v>
      </c>
      <c r="D135" s="1" t="s">
        <v>30</v>
      </c>
      <c r="E135" s="3">
        <v>2023</v>
      </c>
      <c r="F135" s="1" t="s">
        <v>1266</v>
      </c>
      <c r="G135" s="1" t="s">
        <v>1267</v>
      </c>
      <c r="H135" s="1" t="s">
        <v>1268</v>
      </c>
      <c r="I135" s="1">
        <v>96</v>
      </c>
      <c r="J135" s="1">
        <v>8</v>
      </c>
      <c r="K135" s="1">
        <v>4</v>
      </c>
      <c r="L135" s="1">
        <v>23</v>
      </c>
      <c r="M135" s="1" t="s">
        <v>184</v>
      </c>
      <c r="N135" s="1" t="s">
        <v>185</v>
      </c>
      <c r="O135" s="1" t="s">
        <v>186</v>
      </c>
      <c r="P135" s="1" t="s">
        <v>1269</v>
      </c>
      <c r="Q135" s="1" t="s">
        <v>1270</v>
      </c>
      <c r="R135" s="1">
        <v>39</v>
      </c>
      <c r="S135" s="1">
        <v>10</v>
      </c>
      <c r="T135" s="1" t="s">
        <v>1271</v>
      </c>
      <c r="U135" s="1" t="str">
        <f>HYPERLINK("http://dx.doi.org/10.1007/s11274-023-03714-0","http://dx.doi.org/10.1007/s11274-023-03714-0")</f>
        <v>http://dx.doi.org/10.1007/s11274-023-03714-0</v>
      </c>
      <c r="V135" s="1">
        <v>15</v>
      </c>
      <c r="W135" s="1" t="s">
        <v>953</v>
      </c>
      <c r="X135" s="1" t="s">
        <v>41</v>
      </c>
      <c r="Y135" s="1" t="s">
        <v>953</v>
      </c>
      <c r="Z135" s="1">
        <v>37537416</v>
      </c>
      <c r="AA135" s="1" t="s">
        <v>37</v>
      </c>
    </row>
    <row r="136" spans="1:27" ht="18.5" x14ac:dyDescent="0.45">
      <c r="A136" s="1" t="s">
        <v>1272</v>
      </c>
      <c r="B136" s="1" t="s">
        <v>1273</v>
      </c>
      <c r="C136" s="1" t="s">
        <v>1274</v>
      </c>
      <c r="D136" s="1" t="s">
        <v>30</v>
      </c>
      <c r="E136" s="3">
        <v>2023</v>
      </c>
      <c r="F136" s="1" t="s">
        <v>1275</v>
      </c>
      <c r="G136" s="1" t="s">
        <v>32</v>
      </c>
      <c r="H136" s="1" t="s">
        <v>1276</v>
      </c>
      <c r="I136" s="1">
        <v>13</v>
      </c>
      <c r="J136" s="1">
        <v>1</v>
      </c>
      <c r="K136" s="1">
        <v>0</v>
      </c>
      <c r="L136" s="1">
        <v>0</v>
      </c>
      <c r="M136" s="1" t="s">
        <v>1277</v>
      </c>
      <c r="N136" s="1" t="s">
        <v>1278</v>
      </c>
      <c r="O136" s="1" t="s">
        <v>1279</v>
      </c>
      <c r="P136" s="1" t="s">
        <v>37</v>
      </c>
      <c r="Q136" s="1" t="s">
        <v>1280</v>
      </c>
      <c r="R136" s="1">
        <v>16</v>
      </c>
      <c r="S136" s="1">
        <v>2</v>
      </c>
      <c r="T136" s="1" t="s">
        <v>1281</v>
      </c>
      <c r="U136" s="1" t="str">
        <f>HYPERLINK("http://dx.doi.org/10.1016/j.japb.2023.03.008","http://dx.doi.org/10.1016/j.japb.2023.03.008")</f>
        <v>http://dx.doi.org/10.1016/j.japb.2023.03.008</v>
      </c>
      <c r="V136" s="1">
        <v>10</v>
      </c>
      <c r="W136" s="1" t="s">
        <v>1282</v>
      </c>
      <c r="X136" s="1" t="s">
        <v>56</v>
      </c>
      <c r="Y136" s="1" t="s">
        <v>1283</v>
      </c>
      <c r="Z136" s="1" t="s">
        <v>37</v>
      </c>
      <c r="AA136" s="1" t="s">
        <v>42</v>
      </c>
    </row>
    <row r="137" spans="1:27" ht="18.5" x14ac:dyDescent="0.45">
      <c r="A137" s="1" t="s">
        <v>1284</v>
      </c>
      <c r="B137" s="1" t="s">
        <v>1285</v>
      </c>
      <c r="C137" s="1" t="s">
        <v>730</v>
      </c>
      <c r="D137" s="1" t="s">
        <v>30</v>
      </c>
      <c r="E137" s="3">
        <v>2023</v>
      </c>
      <c r="F137" s="1" t="s">
        <v>1286</v>
      </c>
      <c r="G137" s="1" t="s">
        <v>1287</v>
      </c>
      <c r="H137" s="1" t="s">
        <v>1288</v>
      </c>
      <c r="I137" s="1">
        <v>26</v>
      </c>
      <c r="J137" s="1">
        <v>31</v>
      </c>
      <c r="K137" s="1">
        <v>5</v>
      </c>
      <c r="L137" s="1">
        <v>34</v>
      </c>
      <c r="M137" s="1" t="s">
        <v>330</v>
      </c>
      <c r="N137" s="1" t="s">
        <v>331</v>
      </c>
      <c r="O137" s="1" t="s">
        <v>332</v>
      </c>
      <c r="P137" s="1" t="s">
        <v>731</v>
      </c>
      <c r="Q137" s="1" t="s">
        <v>732</v>
      </c>
      <c r="R137" s="1">
        <v>9</v>
      </c>
      <c r="S137" s="1">
        <v>5</v>
      </c>
      <c r="T137" s="1" t="s">
        <v>1289</v>
      </c>
      <c r="U137" s="1" t="str">
        <f>HYPERLINK("http://dx.doi.org/10.1007/s40747-023-01013-7","http://dx.doi.org/10.1007/s40747-023-01013-7")</f>
        <v>http://dx.doi.org/10.1007/s40747-023-01013-7</v>
      </c>
      <c r="V137" s="1">
        <v>22</v>
      </c>
      <c r="W137" s="1" t="s">
        <v>190</v>
      </c>
      <c r="X137" s="1" t="s">
        <v>41</v>
      </c>
      <c r="Y137" s="1" t="s">
        <v>191</v>
      </c>
      <c r="Z137" s="1" t="s">
        <v>37</v>
      </c>
      <c r="AA137" s="1" t="s">
        <v>42</v>
      </c>
    </row>
    <row r="138" spans="1:27" ht="18.5" x14ac:dyDescent="0.45">
      <c r="A138" s="1" t="s">
        <v>1290</v>
      </c>
      <c r="B138" s="1" t="s">
        <v>1291</v>
      </c>
      <c r="C138" s="1" t="s">
        <v>1292</v>
      </c>
      <c r="D138" s="1" t="s">
        <v>30</v>
      </c>
      <c r="E138" s="3">
        <v>2023</v>
      </c>
      <c r="F138" s="1" t="s">
        <v>1293</v>
      </c>
      <c r="G138" s="1" t="s">
        <v>1294</v>
      </c>
      <c r="H138" s="1" t="s">
        <v>1295</v>
      </c>
      <c r="I138" s="1">
        <v>24</v>
      </c>
      <c r="J138" s="1">
        <v>3</v>
      </c>
      <c r="K138" s="1">
        <v>0</v>
      </c>
      <c r="L138" s="1">
        <v>0</v>
      </c>
      <c r="M138" s="1" t="s">
        <v>1296</v>
      </c>
      <c r="N138" s="1" t="s">
        <v>1297</v>
      </c>
      <c r="O138" s="1" t="s">
        <v>1298</v>
      </c>
      <c r="P138" s="1" t="s">
        <v>1299</v>
      </c>
      <c r="Q138" s="1" t="s">
        <v>1300</v>
      </c>
      <c r="R138" s="1">
        <v>11</v>
      </c>
      <c r="S138" s="1">
        <v>2</v>
      </c>
      <c r="T138" s="1" t="s">
        <v>1301</v>
      </c>
      <c r="U138" s="1" t="str">
        <f>HYPERLINK("http://dx.doi.org/10.17017/j.fish.477","http://dx.doi.org/10.17017/j.fish.477")</f>
        <v>http://dx.doi.org/10.17017/j.fish.477</v>
      </c>
      <c r="V138" s="1">
        <v>5</v>
      </c>
      <c r="W138" s="1" t="s">
        <v>1302</v>
      </c>
      <c r="X138" s="1" t="s">
        <v>56</v>
      </c>
      <c r="Y138" s="1" t="s">
        <v>1302</v>
      </c>
      <c r="Z138" s="1" t="s">
        <v>37</v>
      </c>
      <c r="AA138" s="1" t="s">
        <v>42</v>
      </c>
    </row>
    <row r="139" spans="1:27" ht="18.5" x14ac:dyDescent="0.45">
      <c r="A139" s="1" t="s">
        <v>1303</v>
      </c>
      <c r="B139" s="1" t="s">
        <v>1304</v>
      </c>
      <c r="C139" s="1" t="s">
        <v>1305</v>
      </c>
      <c r="D139" s="1" t="s">
        <v>30</v>
      </c>
      <c r="E139" s="3">
        <v>2023</v>
      </c>
      <c r="F139" s="1" t="s">
        <v>1306</v>
      </c>
      <c r="G139" s="1" t="s">
        <v>1307</v>
      </c>
      <c r="H139" s="1" t="s">
        <v>1308</v>
      </c>
      <c r="I139" s="1">
        <v>59</v>
      </c>
      <c r="J139" s="1">
        <v>12</v>
      </c>
      <c r="K139" s="1">
        <v>10</v>
      </c>
      <c r="L139" s="1">
        <v>69</v>
      </c>
      <c r="M139" s="1" t="s">
        <v>1309</v>
      </c>
      <c r="N139" s="1" t="s">
        <v>1310</v>
      </c>
      <c r="O139" s="1" t="s">
        <v>1311</v>
      </c>
      <c r="P139" s="1" t="s">
        <v>1312</v>
      </c>
      <c r="Q139" s="1" t="s">
        <v>37</v>
      </c>
      <c r="R139" s="1">
        <v>8</v>
      </c>
      <c r="S139" s="1">
        <v>20</v>
      </c>
      <c r="T139" s="1" t="s">
        <v>1313</v>
      </c>
      <c r="U139" s="1" t="str">
        <f>HYPERLINK("http://dx.doi.org/10.1002/slct.202300878","http://dx.doi.org/10.1002/slct.202300878")</f>
        <v>http://dx.doi.org/10.1002/slct.202300878</v>
      </c>
      <c r="V139" s="1">
        <v>7</v>
      </c>
      <c r="W139" s="1" t="s">
        <v>1037</v>
      </c>
      <c r="X139" s="1" t="s">
        <v>41</v>
      </c>
      <c r="Y139" s="1" t="s">
        <v>974</v>
      </c>
      <c r="Z139" s="1" t="s">
        <v>37</v>
      </c>
      <c r="AA139" s="1" t="s">
        <v>37</v>
      </c>
    </row>
    <row r="140" spans="1:27" ht="18.5" x14ac:dyDescent="0.45">
      <c r="A140" s="1" t="s">
        <v>1314</v>
      </c>
      <c r="B140" s="1" t="s">
        <v>1315</v>
      </c>
      <c r="C140" s="1" t="s">
        <v>977</v>
      </c>
      <c r="D140" s="1" t="s">
        <v>30</v>
      </c>
      <c r="E140" s="3">
        <v>2023</v>
      </c>
      <c r="F140" s="1" t="s">
        <v>1316</v>
      </c>
      <c r="G140" s="1" t="s">
        <v>1317</v>
      </c>
      <c r="H140" s="1" t="s">
        <v>1318</v>
      </c>
      <c r="I140" s="1">
        <v>48</v>
      </c>
      <c r="J140" s="1">
        <v>1</v>
      </c>
      <c r="K140" s="1">
        <v>0</v>
      </c>
      <c r="L140" s="1">
        <v>6</v>
      </c>
      <c r="M140" s="1" t="s">
        <v>184</v>
      </c>
      <c r="N140" s="1" t="s">
        <v>571</v>
      </c>
      <c r="O140" s="1" t="s">
        <v>572</v>
      </c>
      <c r="P140" s="1" t="s">
        <v>980</v>
      </c>
      <c r="Q140" s="1" t="s">
        <v>981</v>
      </c>
      <c r="R140" s="1">
        <v>27</v>
      </c>
      <c r="S140" s="1">
        <v>7</v>
      </c>
      <c r="T140" s="1" t="s">
        <v>1319</v>
      </c>
      <c r="U140" s="1" t="str">
        <f>HYPERLINK("http://dx.doi.org/10.1007/s00500-022-07552-4","http://dx.doi.org/10.1007/s00500-022-07552-4")</f>
        <v>http://dx.doi.org/10.1007/s00500-022-07552-4</v>
      </c>
      <c r="V140" s="1">
        <v>18</v>
      </c>
      <c r="W140" s="1" t="s">
        <v>652</v>
      </c>
      <c r="X140" s="1" t="s">
        <v>41</v>
      </c>
      <c r="Y140" s="1" t="s">
        <v>191</v>
      </c>
      <c r="Z140" s="1">
        <v>36249952</v>
      </c>
      <c r="AA140" s="1" t="s">
        <v>1021</v>
      </c>
    </row>
    <row r="141" spans="1:27" ht="18.5" x14ac:dyDescent="0.45">
      <c r="A141" s="1" t="s">
        <v>1320</v>
      </c>
      <c r="B141" s="1" t="s">
        <v>1321</v>
      </c>
      <c r="C141" s="1" t="s">
        <v>180</v>
      </c>
      <c r="D141" s="1" t="s">
        <v>30</v>
      </c>
      <c r="E141" s="3">
        <v>2023</v>
      </c>
      <c r="F141" s="1" t="s">
        <v>1322</v>
      </c>
      <c r="G141" s="1" t="s">
        <v>1323</v>
      </c>
      <c r="H141" s="1" t="s">
        <v>1324</v>
      </c>
      <c r="I141" s="1">
        <v>70</v>
      </c>
      <c r="J141" s="1">
        <v>10</v>
      </c>
      <c r="K141" s="1">
        <v>7</v>
      </c>
      <c r="L141" s="1">
        <v>22</v>
      </c>
      <c r="M141" s="1" t="s">
        <v>184</v>
      </c>
      <c r="N141" s="1" t="s">
        <v>185</v>
      </c>
      <c r="O141" s="1" t="s">
        <v>186</v>
      </c>
      <c r="P141" s="1" t="s">
        <v>187</v>
      </c>
      <c r="Q141" s="1" t="s">
        <v>188</v>
      </c>
      <c r="R141" s="1">
        <v>56</v>
      </c>
      <c r="S141" s="1" t="s">
        <v>1325</v>
      </c>
      <c r="T141" s="1" t="s">
        <v>1326</v>
      </c>
      <c r="U141" s="1" t="str">
        <f>HYPERLINK("http://dx.doi.org/10.1007/s10462-023-10607-z","http://dx.doi.org/10.1007/s10462-023-10607-z")</f>
        <v>http://dx.doi.org/10.1007/s10462-023-10607-z</v>
      </c>
      <c r="V141" s="1">
        <v>53</v>
      </c>
      <c r="W141" s="1" t="s">
        <v>190</v>
      </c>
      <c r="X141" s="1" t="s">
        <v>41</v>
      </c>
      <c r="Y141" s="1" t="s">
        <v>191</v>
      </c>
      <c r="Z141" s="1" t="s">
        <v>37</v>
      </c>
      <c r="AA141" s="1" t="s">
        <v>37</v>
      </c>
    </row>
    <row r="142" spans="1:27" ht="18.5" x14ac:dyDescent="0.45">
      <c r="A142" s="1" t="s">
        <v>1327</v>
      </c>
      <c r="B142" s="1" t="s">
        <v>1328</v>
      </c>
      <c r="C142" s="1" t="s">
        <v>1329</v>
      </c>
      <c r="D142" s="1" t="s">
        <v>30</v>
      </c>
      <c r="E142" s="3">
        <v>2023</v>
      </c>
      <c r="F142" s="1" t="s">
        <v>1330</v>
      </c>
      <c r="G142" s="1" t="s">
        <v>1331</v>
      </c>
      <c r="H142" s="1" t="s">
        <v>1332</v>
      </c>
      <c r="I142" s="1">
        <v>97</v>
      </c>
      <c r="J142" s="1">
        <v>4</v>
      </c>
      <c r="K142" s="1">
        <v>0</v>
      </c>
      <c r="L142" s="1">
        <v>0</v>
      </c>
      <c r="M142" s="1" t="s">
        <v>1244</v>
      </c>
      <c r="N142" s="1" t="s">
        <v>1245</v>
      </c>
      <c r="O142" s="1" t="s">
        <v>1246</v>
      </c>
      <c r="P142" s="1" t="s">
        <v>1333</v>
      </c>
      <c r="Q142" s="1" t="s">
        <v>37</v>
      </c>
      <c r="R142" s="1" t="s">
        <v>37</v>
      </c>
      <c r="S142" s="1">
        <v>10</v>
      </c>
      <c r="T142" s="1" t="s">
        <v>1334</v>
      </c>
      <c r="U142" s="1" t="str">
        <f>HYPERLINK("http://dx.doi.org/10.1088/1475-7516/2023/10/050","http://dx.doi.org/10.1088/1475-7516/2023/10/050")</f>
        <v>http://dx.doi.org/10.1088/1475-7516/2023/10/050</v>
      </c>
      <c r="V142" s="1">
        <v>35</v>
      </c>
      <c r="W142" s="1" t="s">
        <v>1335</v>
      </c>
      <c r="X142" s="1" t="s">
        <v>41</v>
      </c>
      <c r="Y142" s="1" t="s">
        <v>1336</v>
      </c>
      <c r="Z142" s="1" t="s">
        <v>37</v>
      </c>
      <c r="AA142" s="1" t="s">
        <v>763</v>
      </c>
    </row>
    <row r="143" spans="1:27" ht="18.5" x14ac:dyDescent="0.45">
      <c r="A143" s="1" t="s">
        <v>1337</v>
      </c>
      <c r="B143" s="1" t="s">
        <v>1338</v>
      </c>
      <c r="C143" s="1" t="s">
        <v>1339</v>
      </c>
      <c r="D143" s="1" t="s">
        <v>30</v>
      </c>
      <c r="E143" s="3">
        <v>2023</v>
      </c>
      <c r="F143" s="1" t="s">
        <v>1340</v>
      </c>
      <c r="G143" s="1" t="s">
        <v>32</v>
      </c>
      <c r="H143" s="1" t="s">
        <v>1114</v>
      </c>
      <c r="I143" s="1">
        <v>47</v>
      </c>
      <c r="J143" s="1">
        <v>0</v>
      </c>
      <c r="K143" s="1">
        <v>2</v>
      </c>
      <c r="L143" s="1">
        <v>3</v>
      </c>
      <c r="M143" s="1" t="s">
        <v>1341</v>
      </c>
      <c r="N143" s="1" t="s">
        <v>1342</v>
      </c>
      <c r="O143" s="1" t="s">
        <v>1343</v>
      </c>
      <c r="P143" s="1" t="s">
        <v>1344</v>
      </c>
      <c r="Q143" s="1" t="s">
        <v>1345</v>
      </c>
      <c r="R143" s="1">
        <v>30</v>
      </c>
      <c r="S143" s="1">
        <v>1</v>
      </c>
      <c r="T143" s="1" t="s">
        <v>1346</v>
      </c>
      <c r="U143" s="1" t="str">
        <f>HYPERLINK("http://dx.doi.org/10.1504/IJICBM.2023.133564","http://dx.doi.org/10.1504/IJICBM.2023.133564")</f>
        <v>http://dx.doi.org/10.1504/IJICBM.2023.133564</v>
      </c>
      <c r="V143" s="1">
        <v>15</v>
      </c>
      <c r="W143" s="1" t="s">
        <v>1347</v>
      </c>
      <c r="X143" s="1" t="s">
        <v>56</v>
      </c>
      <c r="Y143" s="1" t="s">
        <v>177</v>
      </c>
      <c r="Z143" s="1" t="s">
        <v>37</v>
      </c>
      <c r="AA143" s="1" t="s">
        <v>37</v>
      </c>
    </row>
    <row r="144" spans="1:27" ht="18.5" x14ac:dyDescent="0.45">
      <c r="A144" s="1" t="s">
        <v>1205</v>
      </c>
      <c r="B144" s="1" t="s">
        <v>1348</v>
      </c>
      <c r="C144" s="1" t="s">
        <v>1207</v>
      </c>
      <c r="D144" s="1" t="s">
        <v>340</v>
      </c>
      <c r="E144" s="3">
        <v>2023</v>
      </c>
      <c r="F144" s="1" t="s">
        <v>1349</v>
      </c>
      <c r="G144" s="1" t="s">
        <v>1209</v>
      </c>
      <c r="H144" s="1" t="s">
        <v>1350</v>
      </c>
      <c r="I144" s="1">
        <v>37</v>
      </c>
      <c r="J144" s="1">
        <v>2</v>
      </c>
      <c r="K144" s="1">
        <v>0</v>
      </c>
      <c r="L144" s="1">
        <v>1</v>
      </c>
      <c r="M144" s="1" t="s">
        <v>184</v>
      </c>
      <c r="N144" s="1" t="s">
        <v>185</v>
      </c>
      <c r="O144" s="1" t="s">
        <v>186</v>
      </c>
      <c r="P144" s="1" t="s">
        <v>1211</v>
      </c>
      <c r="Q144" s="1" t="s">
        <v>1212</v>
      </c>
      <c r="R144" s="1" t="s">
        <v>37</v>
      </c>
      <c r="S144" s="1" t="s">
        <v>37</v>
      </c>
      <c r="T144" s="1" t="s">
        <v>1351</v>
      </c>
      <c r="U144" s="1" t="str">
        <f>HYPERLINK("http://dx.doi.org/10.1007/s11042-023-15598-1","http://dx.doi.org/10.1007/s11042-023-15598-1")</f>
        <v>http://dx.doi.org/10.1007/s11042-023-15598-1</v>
      </c>
      <c r="V144" s="1">
        <v>24</v>
      </c>
      <c r="W144" s="1" t="s">
        <v>1214</v>
      </c>
      <c r="X144" s="1" t="s">
        <v>41</v>
      </c>
      <c r="Y144" s="1" t="s">
        <v>130</v>
      </c>
      <c r="Z144" s="1" t="s">
        <v>37</v>
      </c>
      <c r="AA144" s="1" t="s">
        <v>37</v>
      </c>
    </row>
    <row r="145" spans="1:27" ht="18.5" x14ac:dyDescent="0.45">
      <c r="A145" s="1" t="s">
        <v>1352</v>
      </c>
      <c r="B145" s="1" t="s">
        <v>1353</v>
      </c>
      <c r="C145" s="1" t="s">
        <v>1354</v>
      </c>
      <c r="D145" s="1" t="s">
        <v>1355</v>
      </c>
      <c r="E145" s="3">
        <v>2023</v>
      </c>
      <c r="F145" s="1" t="s">
        <v>1356</v>
      </c>
      <c r="G145" s="1" t="s">
        <v>1357</v>
      </c>
      <c r="H145" s="1" t="s">
        <v>1358</v>
      </c>
      <c r="I145" s="1">
        <v>14</v>
      </c>
      <c r="J145" s="1">
        <v>1</v>
      </c>
      <c r="K145" s="1">
        <v>0</v>
      </c>
      <c r="L145" s="1">
        <v>2</v>
      </c>
      <c r="M145" s="1" t="s">
        <v>1359</v>
      </c>
      <c r="N145" s="1" t="s">
        <v>571</v>
      </c>
      <c r="O145" s="1" t="s">
        <v>1360</v>
      </c>
      <c r="P145" s="1" t="s">
        <v>37</v>
      </c>
      <c r="Q145" s="1" t="s">
        <v>37</v>
      </c>
      <c r="R145" s="1" t="s">
        <v>37</v>
      </c>
      <c r="S145" s="1" t="s">
        <v>37</v>
      </c>
      <c r="T145" s="1" t="s">
        <v>1361</v>
      </c>
      <c r="U145" s="1" t="str">
        <f>HYPERLINK("http://dx.doi.org/10.1109/ICACI58115.2023.10146168","http://dx.doi.org/10.1109/ICACI58115.2023.10146168")</f>
        <v>http://dx.doi.org/10.1109/ICACI58115.2023.10146168</v>
      </c>
      <c r="V145" s="1">
        <v>7</v>
      </c>
      <c r="W145" s="1" t="s">
        <v>1362</v>
      </c>
      <c r="X145" s="1" t="s">
        <v>1363</v>
      </c>
      <c r="Y145" s="1" t="s">
        <v>191</v>
      </c>
      <c r="Z145" s="1" t="s">
        <v>37</v>
      </c>
      <c r="AA145" s="1" t="s">
        <v>37</v>
      </c>
    </row>
    <row r="146" spans="1:27" ht="18.5" x14ac:dyDescent="0.45">
      <c r="A146" s="1" t="s">
        <v>1364</v>
      </c>
      <c r="B146" s="1" t="s">
        <v>1365</v>
      </c>
      <c r="C146" s="1" t="s">
        <v>1366</v>
      </c>
      <c r="D146" s="1" t="s">
        <v>30</v>
      </c>
      <c r="E146" s="3">
        <v>2023</v>
      </c>
      <c r="F146" s="1" t="s">
        <v>1367</v>
      </c>
      <c r="G146" s="1" t="s">
        <v>1368</v>
      </c>
      <c r="H146" s="1" t="s">
        <v>560</v>
      </c>
      <c r="I146" s="1">
        <v>44</v>
      </c>
      <c r="J146" s="1">
        <v>24</v>
      </c>
      <c r="K146" s="1">
        <v>5</v>
      </c>
      <c r="L146" s="1">
        <v>21</v>
      </c>
      <c r="M146" s="1" t="s">
        <v>184</v>
      </c>
      <c r="N146" s="1" t="s">
        <v>185</v>
      </c>
      <c r="O146" s="1" t="s">
        <v>186</v>
      </c>
      <c r="P146" s="1" t="s">
        <v>1369</v>
      </c>
      <c r="Q146" s="1" t="s">
        <v>1370</v>
      </c>
      <c r="R146" s="1">
        <v>326</v>
      </c>
      <c r="S146" s="1">
        <v>1</v>
      </c>
      <c r="T146" s="1" t="s">
        <v>1371</v>
      </c>
      <c r="U146" s="1" t="str">
        <f>HYPERLINK("http://dx.doi.org/10.1007/s10479-023-05347-w","http://dx.doi.org/10.1007/s10479-023-05347-w")</f>
        <v>http://dx.doi.org/10.1007/s10479-023-05347-w</v>
      </c>
      <c r="V146" s="1">
        <v>41</v>
      </c>
      <c r="W146" s="1" t="s">
        <v>214</v>
      </c>
      <c r="X146" s="1" t="s">
        <v>41</v>
      </c>
      <c r="Y146" s="1" t="s">
        <v>214</v>
      </c>
      <c r="Z146" s="1" t="s">
        <v>37</v>
      </c>
      <c r="AA146" s="1" t="s">
        <v>37</v>
      </c>
    </row>
    <row r="147" spans="1:27" ht="18.5" x14ac:dyDescent="0.45">
      <c r="A147" s="1" t="s">
        <v>1372</v>
      </c>
      <c r="B147" s="1" t="s">
        <v>1373</v>
      </c>
      <c r="C147" s="1" t="s">
        <v>1374</v>
      </c>
      <c r="D147" s="1" t="s">
        <v>30</v>
      </c>
      <c r="E147" s="3">
        <v>2023</v>
      </c>
      <c r="F147" s="1" t="s">
        <v>1375</v>
      </c>
      <c r="G147" s="1" t="s">
        <v>1229</v>
      </c>
      <c r="H147" s="1" t="s">
        <v>100</v>
      </c>
      <c r="I147" s="1">
        <v>56</v>
      </c>
      <c r="J147" s="1">
        <v>0</v>
      </c>
      <c r="K147" s="1">
        <v>1</v>
      </c>
      <c r="L147" s="1">
        <v>3</v>
      </c>
      <c r="M147" s="1" t="s">
        <v>605</v>
      </c>
      <c r="N147" s="1" t="s">
        <v>402</v>
      </c>
      <c r="O147" s="1" t="s">
        <v>606</v>
      </c>
      <c r="P147" s="1" t="s">
        <v>37</v>
      </c>
      <c r="Q147" s="1" t="s">
        <v>1376</v>
      </c>
      <c r="R147" s="1">
        <v>10</v>
      </c>
      <c r="S147" s="1">
        <v>1</v>
      </c>
      <c r="T147" s="1" t="s">
        <v>1377</v>
      </c>
      <c r="U147" s="1" t="str">
        <f>HYPERLINK("http://dx.doi.org/10.1057/s41599-022-01469-x","http://dx.doi.org/10.1057/s41599-022-01469-x")</f>
        <v>http://dx.doi.org/10.1057/s41599-022-01469-x</v>
      </c>
      <c r="V147" s="1">
        <v>13</v>
      </c>
      <c r="W147" s="1" t="s">
        <v>1378</v>
      </c>
      <c r="X147" s="1" t="s">
        <v>1379</v>
      </c>
      <c r="Y147" s="1" t="s">
        <v>1380</v>
      </c>
      <c r="Z147" s="1" t="s">
        <v>37</v>
      </c>
      <c r="AA147" s="1" t="s">
        <v>42</v>
      </c>
    </row>
    <row r="148" spans="1:27" ht="18.5" x14ac:dyDescent="0.45">
      <c r="A148" s="1" t="s">
        <v>1381</v>
      </c>
      <c r="B148" s="1" t="s">
        <v>1382</v>
      </c>
      <c r="C148" s="1" t="s">
        <v>1383</v>
      </c>
      <c r="D148" s="1" t="s">
        <v>30</v>
      </c>
      <c r="E148" s="3">
        <v>2023</v>
      </c>
      <c r="F148" s="1" t="s">
        <v>1384</v>
      </c>
      <c r="G148" s="1" t="s">
        <v>32</v>
      </c>
      <c r="H148" s="1" t="s">
        <v>1013</v>
      </c>
      <c r="I148" s="1">
        <v>18</v>
      </c>
      <c r="J148" s="1">
        <v>0</v>
      </c>
      <c r="K148" s="1">
        <v>0</v>
      </c>
      <c r="L148" s="1">
        <v>1</v>
      </c>
      <c r="M148" s="1" t="s">
        <v>1385</v>
      </c>
      <c r="N148" s="1" t="s">
        <v>1386</v>
      </c>
      <c r="O148" s="1" t="s">
        <v>1387</v>
      </c>
      <c r="P148" s="1" t="s">
        <v>1388</v>
      </c>
      <c r="Q148" s="1" t="s">
        <v>37</v>
      </c>
      <c r="R148" s="1">
        <v>10</v>
      </c>
      <c r="S148" s="1">
        <v>3</v>
      </c>
      <c r="T148" s="1" t="s">
        <v>1389</v>
      </c>
      <c r="U148" s="1" t="str">
        <f>HYPERLINK("http://dx.doi.org/10.14719/pst.2293","http://dx.doi.org/10.14719/pst.2293")</f>
        <v>http://dx.doi.org/10.14719/pst.2293</v>
      </c>
      <c r="V148" s="1">
        <v>7</v>
      </c>
      <c r="W148" s="1" t="s">
        <v>141</v>
      </c>
      <c r="X148" s="1" t="s">
        <v>56</v>
      </c>
      <c r="Y148" s="1" t="s">
        <v>141</v>
      </c>
      <c r="Z148" s="1" t="s">
        <v>37</v>
      </c>
      <c r="AA148" s="1" t="s">
        <v>42</v>
      </c>
    </row>
    <row r="149" spans="1:27" ht="18.5" x14ac:dyDescent="0.45">
      <c r="A149" s="1" t="s">
        <v>1390</v>
      </c>
      <c r="B149" s="1" t="s">
        <v>1391</v>
      </c>
      <c r="C149" s="1" t="s">
        <v>29</v>
      </c>
      <c r="D149" s="1" t="s">
        <v>30</v>
      </c>
      <c r="E149" s="3">
        <v>2023</v>
      </c>
      <c r="F149" s="1" t="s">
        <v>1392</v>
      </c>
      <c r="G149" s="1" t="s">
        <v>1393</v>
      </c>
      <c r="H149" s="1" t="s">
        <v>1394</v>
      </c>
      <c r="I149" s="1">
        <v>63</v>
      </c>
      <c r="J149" s="1">
        <v>6</v>
      </c>
      <c r="K149" s="1">
        <v>1</v>
      </c>
      <c r="L149" s="1">
        <v>9</v>
      </c>
      <c r="M149" s="1" t="s">
        <v>34</v>
      </c>
      <c r="N149" s="1" t="s">
        <v>35</v>
      </c>
      <c r="O149" s="1" t="s">
        <v>36</v>
      </c>
      <c r="P149" s="1" t="s">
        <v>37</v>
      </c>
      <c r="Q149" s="1" t="s">
        <v>38</v>
      </c>
      <c r="R149" s="1">
        <v>11</v>
      </c>
      <c r="S149" s="1">
        <v>13</v>
      </c>
      <c r="T149" s="1" t="s">
        <v>1395</v>
      </c>
      <c r="U149" s="1" t="str">
        <f>HYPERLINK("http://dx.doi.org/10.3390/math11133011","http://dx.doi.org/10.3390/math11133011")</f>
        <v>http://dx.doi.org/10.3390/math11133011</v>
      </c>
      <c r="V149" s="1">
        <v>37</v>
      </c>
      <c r="W149" s="1" t="s">
        <v>40</v>
      </c>
      <c r="X149" s="1" t="s">
        <v>41</v>
      </c>
      <c r="Y149" s="1" t="s">
        <v>40</v>
      </c>
      <c r="Z149" s="1" t="s">
        <v>37</v>
      </c>
      <c r="AA149" s="1" t="s">
        <v>42</v>
      </c>
    </row>
    <row r="150" spans="1:27" ht="18.5" x14ac:dyDescent="0.45">
      <c r="A150" s="1" t="s">
        <v>1396</v>
      </c>
      <c r="B150" s="1" t="s">
        <v>1397</v>
      </c>
      <c r="C150" s="1" t="s">
        <v>634</v>
      </c>
      <c r="D150" s="1" t="s">
        <v>219</v>
      </c>
      <c r="E150" s="3">
        <v>2023</v>
      </c>
      <c r="F150" s="1" t="s">
        <v>1398</v>
      </c>
      <c r="G150" s="1" t="s">
        <v>32</v>
      </c>
      <c r="H150" s="1" t="s">
        <v>1399</v>
      </c>
      <c r="I150" s="1">
        <v>24</v>
      </c>
      <c r="J150" s="1">
        <v>0</v>
      </c>
      <c r="K150" s="1">
        <v>2</v>
      </c>
      <c r="L150" s="1">
        <v>2</v>
      </c>
      <c r="M150" s="1" t="s">
        <v>170</v>
      </c>
      <c r="N150" s="1" t="s">
        <v>198</v>
      </c>
      <c r="O150" s="1" t="s">
        <v>637</v>
      </c>
      <c r="P150" s="1" t="s">
        <v>37</v>
      </c>
      <c r="Q150" s="1" t="s">
        <v>37</v>
      </c>
      <c r="R150" s="1" t="s">
        <v>37</v>
      </c>
      <c r="S150" s="1" t="s">
        <v>37</v>
      </c>
      <c r="T150" s="1" t="s">
        <v>1400</v>
      </c>
      <c r="U150" s="1" t="str">
        <f>HYPERLINK("http://dx.doi.org/10.1108/978-1-83753-180-620231019","http://dx.doi.org/10.1108/978-1-83753-180-620231019")</f>
        <v>http://dx.doi.org/10.1108/978-1-83753-180-620231019</v>
      </c>
      <c r="V150" s="1">
        <v>10</v>
      </c>
      <c r="W150" s="1" t="s">
        <v>639</v>
      </c>
      <c r="X150" s="1" t="s">
        <v>226</v>
      </c>
      <c r="Y150" s="1" t="s">
        <v>639</v>
      </c>
      <c r="Z150" s="1" t="s">
        <v>37</v>
      </c>
      <c r="AA150" s="1" t="s">
        <v>37</v>
      </c>
    </row>
    <row r="151" spans="1:27" ht="18.5" x14ac:dyDescent="0.45">
      <c r="A151" s="1" t="s">
        <v>1401</v>
      </c>
      <c r="B151" s="1" t="s">
        <v>1402</v>
      </c>
      <c r="C151" s="1" t="s">
        <v>1403</v>
      </c>
      <c r="D151" s="1" t="s">
        <v>30</v>
      </c>
      <c r="E151" s="3">
        <v>2023</v>
      </c>
      <c r="F151" s="1" t="s">
        <v>1404</v>
      </c>
      <c r="G151" s="1" t="s">
        <v>87</v>
      </c>
      <c r="H151" s="1" t="s">
        <v>958</v>
      </c>
      <c r="I151" s="1">
        <v>65</v>
      </c>
      <c r="J151" s="1">
        <v>0</v>
      </c>
      <c r="K151" s="1">
        <v>2</v>
      </c>
      <c r="L151" s="1">
        <v>5</v>
      </c>
      <c r="M151" s="1" t="s">
        <v>255</v>
      </c>
      <c r="N151" s="1" t="s">
        <v>256</v>
      </c>
      <c r="O151" s="1" t="s">
        <v>257</v>
      </c>
      <c r="P151" s="1" t="s">
        <v>1405</v>
      </c>
      <c r="Q151" s="1" t="s">
        <v>1406</v>
      </c>
      <c r="R151" s="1">
        <v>253</v>
      </c>
      <c r="S151" s="1" t="s">
        <v>37</v>
      </c>
      <c r="T151" s="1" t="s">
        <v>1407</v>
      </c>
      <c r="U151" s="1" t="str">
        <f>HYPERLINK("http://dx.doi.org/10.1016/j.ijbiomac.2023.126958","http://dx.doi.org/10.1016/j.ijbiomac.2023.126958")</f>
        <v>http://dx.doi.org/10.1016/j.ijbiomac.2023.126958</v>
      </c>
      <c r="V151" s="1">
        <v>8</v>
      </c>
      <c r="W151" s="1" t="s">
        <v>1408</v>
      </c>
      <c r="X151" s="1" t="s">
        <v>41</v>
      </c>
      <c r="Y151" s="1" t="s">
        <v>1409</v>
      </c>
      <c r="Z151" s="1">
        <v>37739293</v>
      </c>
      <c r="AA151" s="1" t="s">
        <v>37</v>
      </c>
    </row>
    <row r="152" spans="1:27" ht="18.5" x14ac:dyDescent="0.45">
      <c r="A152" s="1" t="s">
        <v>1410</v>
      </c>
      <c r="B152" s="1" t="s">
        <v>1411</v>
      </c>
      <c r="C152" s="1" t="s">
        <v>1412</v>
      </c>
      <c r="D152" s="1" t="s">
        <v>30</v>
      </c>
      <c r="E152" s="3">
        <v>2023</v>
      </c>
      <c r="F152" s="1" t="s">
        <v>1413</v>
      </c>
      <c r="G152" s="1" t="s">
        <v>32</v>
      </c>
      <c r="H152" s="1" t="s">
        <v>926</v>
      </c>
      <c r="I152" s="1">
        <v>61</v>
      </c>
      <c r="J152" s="1">
        <v>1</v>
      </c>
      <c r="K152" s="1">
        <v>0</v>
      </c>
      <c r="L152" s="1">
        <v>2</v>
      </c>
      <c r="M152" s="1" t="s">
        <v>184</v>
      </c>
      <c r="N152" s="1" t="s">
        <v>571</v>
      </c>
      <c r="O152" s="1" t="s">
        <v>572</v>
      </c>
      <c r="P152" s="1" t="s">
        <v>1414</v>
      </c>
      <c r="Q152" s="1" t="s">
        <v>1415</v>
      </c>
      <c r="R152" s="1">
        <v>29</v>
      </c>
      <c r="S152" s="1">
        <v>11</v>
      </c>
      <c r="T152" s="1" t="s">
        <v>1416</v>
      </c>
      <c r="U152" s="1" t="str">
        <f>HYPERLINK("http://dx.doi.org/10.1007/s00894-023-05755-6","http://dx.doi.org/10.1007/s00894-023-05755-6")</f>
        <v>http://dx.doi.org/10.1007/s00894-023-05755-6</v>
      </c>
      <c r="V152" s="1">
        <v>15</v>
      </c>
      <c r="W152" s="1" t="s">
        <v>1417</v>
      </c>
      <c r="X152" s="1" t="s">
        <v>41</v>
      </c>
      <c r="Y152" s="1" t="s">
        <v>1418</v>
      </c>
      <c r="Z152" s="1">
        <v>37889349</v>
      </c>
      <c r="AA152" s="1" t="s">
        <v>37</v>
      </c>
    </row>
    <row r="153" spans="1:27" ht="18.5" x14ac:dyDescent="0.45">
      <c r="A153" s="1" t="s">
        <v>1250</v>
      </c>
      <c r="B153" s="1" t="s">
        <v>1419</v>
      </c>
      <c r="C153" s="1" t="s">
        <v>1420</v>
      </c>
      <c r="D153" s="1" t="s">
        <v>30</v>
      </c>
      <c r="E153" s="3">
        <v>2023</v>
      </c>
      <c r="F153" s="1" t="s">
        <v>1421</v>
      </c>
      <c r="G153" s="1" t="s">
        <v>32</v>
      </c>
      <c r="H153" s="1" t="s">
        <v>1422</v>
      </c>
      <c r="I153" s="1">
        <v>37</v>
      </c>
      <c r="J153" s="1">
        <v>2</v>
      </c>
      <c r="K153" s="1">
        <v>0</v>
      </c>
      <c r="L153" s="1">
        <v>2</v>
      </c>
      <c r="M153" s="1" t="s">
        <v>1423</v>
      </c>
      <c r="N153" s="1" t="s">
        <v>1424</v>
      </c>
      <c r="O153" s="1" t="s">
        <v>1425</v>
      </c>
      <c r="P153" s="1" t="s">
        <v>1426</v>
      </c>
      <c r="Q153" s="1" t="s">
        <v>37</v>
      </c>
      <c r="R153" s="1">
        <v>11</v>
      </c>
      <c r="S153" s="1" t="s">
        <v>37</v>
      </c>
      <c r="T153" s="1" t="s">
        <v>1427</v>
      </c>
      <c r="U153" s="1" t="str">
        <f>HYPERLINK("http://dx.doi.org/10.1109/ACCESS.2023.3339220","http://dx.doi.org/10.1109/ACCESS.2023.3339220")</f>
        <v>http://dx.doi.org/10.1109/ACCESS.2023.3339220</v>
      </c>
      <c r="V153" s="1">
        <v>15</v>
      </c>
      <c r="W153" s="1" t="s">
        <v>1428</v>
      </c>
      <c r="X153" s="1" t="s">
        <v>41</v>
      </c>
      <c r="Y153" s="1" t="s">
        <v>1429</v>
      </c>
      <c r="Z153" s="1" t="s">
        <v>37</v>
      </c>
      <c r="AA153" s="1" t="s">
        <v>42</v>
      </c>
    </row>
    <row r="154" spans="1:27" ht="18.5" x14ac:dyDescent="0.45">
      <c r="A154" s="1" t="s">
        <v>1430</v>
      </c>
      <c r="B154" s="1" t="s">
        <v>1431</v>
      </c>
      <c r="C154" s="1" t="s">
        <v>111</v>
      </c>
      <c r="D154" s="1" t="s">
        <v>30</v>
      </c>
      <c r="E154" s="3">
        <v>2023</v>
      </c>
      <c r="F154" s="1" t="s">
        <v>1432</v>
      </c>
      <c r="G154" s="1" t="s">
        <v>32</v>
      </c>
      <c r="H154" s="1" t="s">
        <v>33</v>
      </c>
      <c r="I154" s="1">
        <v>57</v>
      </c>
      <c r="J154" s="1">
        <v>0</v>
      </c>
      <c r="K154" s="1">
        <v>0</v>
      </c>
      <c r="L154" s="1">
        <v>1</v>
      </c>
      <c r="M154" s="1" t="s">
        <v>113</v>
      </c>
      <c r="N154" s="1" t="s">
        <v>114</v>
      </c>
      <c r="O154" s="1" t="s">
        <v>115</v>
      </c>
      <c r="P154" s="1" t="s">
        <v>116</v>
      </c>
      <c r="Q154" s="1" t="s">
        <v>37</v>
      </c>
      <c r="R154" s="1">
        <v>13</v>
      </c>
      <c r="S154" s="1">
        <v>2</v>
      </c>
      <c r="T154" s="1" t="s">
        <v>37</v>
      </c>
      <c r="U154" s="1" t="s">
        <v>37</v>
      </c>
      <c r="V154" s="1">
        <v>14</v>
      </c>
      <c r="W154" s="1" t="s">
        <v>117</v>
      </c>
      <c r="X154" s="1" t="s">
        <v>56</v>
      </c>
      <c r="Y154" s="1" t="s">
        <v>40</v>
      </c>
      <c r="Z154" s="1" t="s">
        <v>37</v>
      </c>
      <c r="AA154" s="1" t="s">
        <v>37</v>
      </c>
    </row>
    <row r="155" spans="1:27" ht="18.5" x14ac:dyDescent="0.45">
      <c r="A155" s="1" t="s">
        <v>1184</v>
      </c>
      <c r="B155" s="1" t="s">
        <v>1433</v>
      </c>
      <c r="C155" s="1" t="s">
        <v>1434</v>
      </c>
      <c r="D155" s="1" t="s">
        <v>30</v>
      </c>
      <c r="E155" s="3">
        <v>2023</v>
      </c>
      <c r="F155" s="1" t="s">
        <v>1435</v>
      </c>
      <c r="G155" s="1" t="s">
        <v>1188</v>
      </c>
      <c r="H155" s="1" t="s">
        <v>1436</v>
      </c>
      <c r="I155" s="1">
        <v>56</v>
      </c>
      <c r="J155" s="1">
        <v>3</v>
      </c>
      <c r="K155" s="1">
        <v>1</v>
      </c>
      <c r="L155" s="1">
        <v>2</v>
      </c>
      <c r="M155" s="1" t="s">
        <v>184</v>
      </c>
      <c r="N155" s="1" t="s">
        <v>185</v>
      </c>
      <c r="O155" s="1" t="s">
        <v>186</v>
      </c>
      <c r="P155" s="1" t="s">
        <v>1437</v>
      </c>
      <c r="Q155" s="1" t="s">
        <v>1438</v>
      </c>
      <c r="R155" s="1">
        <v>58</v>
      </c>
      <c r="S155" s="1">
        <v>12</v>
      </c>
      <c r="T155" s="1" t="s">
        <v>1439</v>
      </c>
      <c r="U155" s="1" t="str">
        <f>HYPERLINK("http://dx.doi.org/10.1007/s11012-023-01728-4","http://dx.doi.org/10.1007/s11012-023-01728-4")</f>
        <v>http://dx.doi.org/10.1007/s11012-023-01728-4</v>
      </c>
      <c r="V155" s="1">
        <v>21</v>
      </c>
      <c r="W155" s="1" t="s">
        <v>1440</v>
      </c>
      <c r="X155" s="1" t="s">
        <v>41</v>
      </c>
      <c r="Y155" s="1" t="s">
        <v>1440</v>
      </c>
      <c r="Z155" s="1" t="s">
        <v>37</v>
      </c>
      <c r="AA155" s="1" t="s">
        <v>37</v>
      </c>
    </row>
    <row r="156" spans="1:27" ht="18.5" x14ac:dyDescent="0.45">
      <c r="A156" s="1" t="s">
        <v>1441</v>
      </c>
      <c r="B156" s="1" t="s">
        <v>1442</v>
      </c>
      <c r="C156" s="1" t="s">
        <v>1207</v>
      </c>
      <c r="D156" s="1" t="s">
        <v>340</v>
      </c>
      <c r="E156" s="3">
        <v>2023</v>
      </c>
      <c r="F156" s="1" t="s">
        <v>1443</v>
      </c>
      <c r="G156" s="1" t="s">
        <v>1444</v>
      </c>
      <c r="H156" s="1" t="s">
        <v>1445</v>
      </c>
      <c r="I156" s="1">
        <v>72</v>
      </c>
      <c r="J156" s="1">
        <v>2</v>
      </c>
      <c r="K156" s="1">
        <v>1</v>
      </c>
      <c r="L156" s="1">
        <v>2</v>
      </c>
      <c r="M156" s="1" t="s">
        <v>184</v>
      </c>
      <c r="N156" s="1" t="s">
        <v>185</v>
      </c>
      <c r="O156" s="1" t="s">
        <v>186</v>
      </c>
      <c r="P156" s="1" t="s">
        <v>1211</v>
      </c>
      <c r="Q156" s="1" t="s">
        <v>1212</v>
      </c>
      <c r="R156" s="1" t="s">
        <v>37</v>
      </c>
      <c r="S156" s="1" t="s">
        <v>37</v>
      </c>
      <c r="T156" s="1" t="s">
        <v>1446</v>
      </c>
      <c r="U156" s="1" t="str">
        <f>HYPERLINK("http://dx.doi.org/10.1007/s11042-023-17014-0","http://dx.doi.org/10.1007/s11042-023-17014-0")</f>
        <v>http://dx.doi.org/10.1007/s11042-023-17014-0</v>
      </c>
      <c r="V156" s="1">
        <v>38</v>
      </c>
      <c r="W156" s="1" t="s">
        <v>1214</v>
      </c>
      <c r="X156" s="1" t="s">
        <v>41</v>
      </c>
      <c r="Y156" s="1" t="s">
        <v>130</v>
      </c>
      <c r="Z156" s="1" t="s">
        <v>37</v>
      </c>
      <c r="AA156" s="1" t="s">
        <v>37</v>
      </c>
    </row>
    <row r="157" spans="1:27" ht="18.5" x14ac:dyDescent="0.45">
      <c r="A157" s="1" t="s">
        <v>1447</v>
      </c>
      <c r="B157" s="1" t="s">
        <v>1448</v>
      </c>
      <c r="C157" s="1" t="s">
        <v>1449</v>
      </c>
      <c r="D157" s="1" t="s">
        <v>30</v>
      </c>
      <c r="E157" s="3">
        <v>2023</v>
      </c>
      <c r="F157" s="1" t="s">
        <v>1450</v>
      </c>
      <c r="G157" s="1" t="s">
        <v>1357</v>
      </c>
      <c r="H157" s="1" t="s">
        <v>1451</v>
      </c>
      <c r="I157" s="1">
        <v>22</v>
      </c>
      <c r="J157" s="1">
        <v>0</v>
      </c>
      <c r="K157" s="1">
        <v>2</v>
      </c>
      <c r="L157" s="1">
        <v>2</v>
      </c>
      <c r="M157" s="1" t="s">
        <v>89</v>
      </c>
      <c r="N157" s="1" t="s">
        <v>50</v>
      </c>
      <c r="O157" s="1" t="s">
        <v>90</v>
      </c>
      <c r="P157" s="1" t="s">
        <v>1452</v>
      </c>
      <c r="Q157" s="1" t="s">
        <v>1453</v>
      </c>
      <c r="R157" s="1">
        <v>69</v>
      </c>
      <c r="S157" s="1">
        <v>9</v>
      </c>
      <c r="T157" s="1" t="s">
        <v>1454</v>
      </c>
      <c r="U157" s="1" t="str">
        <f>HYPERLINK("http://dx.doi.org/10.1080/03772063.2023.2220310","http://dx.doi.org/10.1080/03772063.2023.2220310")</f>
        <v>http://dx.doi.org/10.1080/03772063.2023.2220310</v>
      </c>
      <c r="V157" s="1">
        <v>9</v>
      </c>
      <c r="W157" s="1" t="s">
        <v>1455</v>
      </c>
      <c r="X157" s="1" t="s">
        <v>41</v>
      </c>
      <c r="Y157" s="1" t="s">
        <v>1456</v>
      </c>
      <c r="Z157" s="1" t="s">
        <v>37</v>
      </c>
      <c r="AA157" s="1" t="s">
        <v>37</v>
      </c>
    </row>
    <row r="158" spans="1:27" ht="18.5" x14ac:dyDescent="0.45">
      <c r="A158" s="1" t="s">
        <v>1457</v>
      </c>
      <c r="B158" s="1" t="s">
        <v>1458</v>
      </c>
      <c r="C158" s="1" t="s">
        <v>1459</v>
      </c>
      <c r="D158" s="1" t="s">
        <v>30</v>
      </c>
      <c r="E158" s="3">
        <v>2023</v>
      </c>
      <c r="F158" s="1" t="s">
        <v>1460</v>
      </c>
      <c r="G158" s="1" t="s">
        <v>1461</v>
      </c>
      <c r="H158" s="1" t="s">
        <v>1462</v>
      </c>
      <c r="I158" s="1">
        <v>79</v>
      </c>
      <c r="J158" s="1">
        <v>2</v>
      </c>
      <c r="K158" s="1">
        <v>0</v>
      </c>
      <c r="L158" s="1">
        <v>0</v>
      </c>
      <c r="M158" s="1" t="s">
        <v>844</v>
      </c>
      <c r="N158" s="1" t="s">
        <v>571</v>
      </c>
      <c r="O158" s="1" t="s">
        <v>845</v>
      </c>
      <c r="P158" s="1" t="s">
        <v>1463</v>
      </c>
      <c r="Q158" s="1" t="s">
        <v>1464</v>
      </c>
      <c r="R158" s="1">
        <v>55</v>
      </c>
      <c r="S158" s="1">
        <v>6</v>
      </c>
      <c r="T158" s="1" t="s">
        <v>1465</v>
      </c>
      <c r="U158" s="1" t="str">
        <f>HYPERLINK("http://dx.doi.org/10.1007/s10714-023-03126-3","http://dx.doi.org/10.1007/s10714-023-03126-3")</f>
        <v>http://dx.doi.org/10.1007/s10714-023-03126-3</v>
      </c>
      <c r="V158" s="1">
        <v>15</v>
      </c>
      <c r="W158" s="1" t="s">
        <v>1466</v>
      </c>
      <c r="X158" s="1" t="s">
        <v>41</v>
      </c>
      <c r="Y158" s="1" t="s">
        <v>1336</v>
      </c>
      <c r="Z158" s="1" t="s">
        <v>37</v>
      </c>
      <c r="AA158" s="1" t="s">
        <v>37</v>
      </c>
    </row>
    <row r="159" spans="1:27" ht="18.5" x14ac:dyDescent="0.45">
      <c r="A159" s="1" t="s">
        <v>1467</v>
      </c>
      <c r="B159" s="1" t="s">
        <v>1468</v>
      </c>
      <c r="C159" s="1" t="s">
        <v>1469</v>
      </c>
      <c r="D159" s="1" t="s">
        <v>427</v>
      </c>
      <c r="E159" s="3">
        <v>2023</v>
      </c>
      <c r="F159" s="1" t="s">
        <v>1470</v>
      </c>
      <c r="G159" s="1" t="s">
        <v>1471</v>
      </c>
      <c r="H159" s="1" t="s">
        <v>1472</v>
      </c>
      <c r="I159" s="1">
        <v>71</v>
      </c>
      <c r="J159" s="1">
        <v>0</v>
      </c>
      <c r="K159" s="1">
        <v>0</v>
      </c>
      <c r="L159" s="1">
        <v>1</v>
      </c>
      <c r="M159" s="1" t="s">
        <v>1473</v>
      </c>
      <c r="N159" s="1" t="s">
        <v>1474</v>
      </c>
      <c r="O159" s="1" t="s">
        <v>1475</v>
      </c>
      <c r="P159" s="1" t="s">
        <v>1476</v>
      </c>
      <c r="Q159" s="1" t="s">
        <v>1477</v>
      </c>
      <c r="R159" s="1">
        <v>5278</v>
      </c>
      <c r="S159" s="1">
        <v>3</v>
      </c>
      <c r="T159" s="1" t="s">
        <v>1478</v>
      </c>
      <c r="U159" s="1" t="str">
        <f>HYPERLINK("http://dx.doi.org/10.11646/zootaxa.5278.3.4","http://dx.doi.org/10.11646/zootaxa.5278.3.4")</f>
        <v>http://dx.doi.org/10.11646/zootaxa.5278.3.4</v>
      </c>
      <c r="V159" s="1">
        <v>18</v>
      </c>
      <c r="W159" s="1" t="s">
        <v>1479</v>
      </c>
      <c r="X159" s="1" t="s">
        <v>41</v>
      </c>
      <c r="Y159" s="1" t="s">
        <v>1479</v>
      </c>
      <c r="Z159" s="1">
        <v>37518761</v>
      </c>
      <c r="AA159" s="1" t="s">
        <v>37</v>
      </c>
    </row>
    <row r="160" spans="1:27" ht="18.5" x14ac:dyDescent="0.45">
      <c r="A160" s="1" t="s">
        <v>1480</v>
      </c>
      <c r="B160" s="1" t="s">
        <v>1481</v>
      </c>
      <c r="C160" s="1" t="s">
        <v>785</v>
      </c>
      <c r="D160" s="1" t="s">
        <v>30</v>
      </c>
      <c r="E160" s="3">
        <v>2023</v>
      </c>
      <c r="F160" s="1" t="s">
        <v>1482</v>
      </c>
      <c r="G160" s="1" t="s">
        <v>32</v>
      </c>
      <c r="H160" s="1" t="s">
        <v>1483</v>
      </c>
      <c r="I160" s="1">
        <v>70</v>
      </c>
      <c r="J160" s="1">
        <v>36</v>
      </c>
      <c r="K160" s="1">
        <v>1</v>
      </c>
      <c r="L160" s="1">
        <v>10</v>
      </c>
      <c r="M160" s="1" t="s">
        <v>330</v>
      </c>
      <c r="N160" s="1" t="s">
        <v>331</v>
      </c>
      <c r="O160" s="1" t="s">
        <v>332</v>
      </c>
      <c r="P160" s="1" t="s">
        <v>788</v>
      </c>
      <c r="Q160" s="1" t="s">
        <v>789</v>
      </c>
      <c r="R160" s="1">
        <v>30</v>
      </c>
      <c r="S160" s="1">
        <v>5</v>
      </c>
      <c r="T160" s="1" t="s">
        <v>1484</v>
      </c>
      <c r="U160" s="1" t="str">
        <f>HYPERLINK("http://dx.doi.org/10.1007/s11356-022-22912-1","http://dx.doi.org/10.1007/s11356-022-22912-1")</f>
        <v>http://dx.doi.org/10.1007/s11356-022-22912-1</v>
      </c>
      <c r="V160" s="1">
        <v>13</v>
      </c>
      <c r="W160" s="1" t="s">
        <v>433</v>
      </c>
      <c r="X160" s="1" t="s">
        <v>41</v>
      </c>
      <c r="Y160" s="1" t="s">
        <v>434</v>
      </c>
      <c r="Z160" s="1">
        <v>36098924</v>
      </c>
      <c r="AA160" s="1" t="s">
        <v>37</v>
      </c>
    </row>
    <row r="161" spans="1:27" ht="18.5" x14ac:dyDescent="0.45">
      <c r="A161" s="1" t="s">
        <v>1485</v>
      </c>
      <c r="B161" s="1" t="s">
        <v>1486</v>
      </c>
      <c r="C161" s="1" t="s">
        <v>853</v>
      </c>
      <c r="D161" s="1" t="s">
        <v>30</v>
      </c>
      <c r="E161" s="3">
        <v>2023</v>
      </c>
      <c r="F161" s="1" t="s">
        <v>1487</v>
      </c>
      <c r="G161" s="1" t="s">
        <v>1307</v>
      </c>
      <c r="H161" s="1" t="s">
        <v>1488</v>
      </c>
      <c r="I161" s="1">
        <v>73</v>
      </c>
      <c r="J161" s="1">
        <v>23</v>
      </c>
      <c r="K161" s="1">
        <v>3</v>
      </c>
      <c r="L161" s="1">
        <v>12</v>
      </c>
      <c r="M161" s="1" t="s">
        <v>856</v>
      </c>
      <c r="N161" s="1" t="s">
        <v>857</v>
      </c>
      <c r="O161" s="1" t="s">
        <v>858</v>
      </c>
      <c r="P161" s="1" t="s">
        <v>859</v>
      </c>
      <c r="Q161" s="1" t="s">
        <v>37</v>
      </c>
      <c r="R161" s="1">
        <v>13</v>
      </c>
      <c r="S161" s="1">
        <v>1</v>
      </c>
      <c r="T161" s="1" t="s">
        <v>1489</v>
      </c>
      <c r="U161" s="1" t="str">
        <f>HYPERLINK("http://dx.doi.org/10.1038/s41598-023-46120-0","http://dx.doi.org/10.1038/s41598-023-46120-0")</f>
        <v>http://dx.doi.org/10.1038/s41598-023-46120-0</v>
      </c>
      <c r="V161" s="1">
        <v>13</v>
      </c>
      <c r="W161" s="1" t="s">
        <v>106</v>
      </c>
      <c r="X161" s="1" t="s">
        <v>41</v>
      </c>
      <c r="Y161" s="1" t="s">
        <v>107</v>
      </c>
      <c r="Z161" s="1">
        <v>37923790</v>
      </c>
      <c r="AA161" s="1" t="s">
        <v>142</v>
      </c>
    </row>
    <row r="162" spans="1:27" ht="18.5" x14ac:dyDescent="0.45">
      <c r="A162" s="1" t="s">
        <v>1490</v>
      </c>
      <c r="B162" s="1" t="s">
        <v>1491</v>
      </c>
      <c r="C162" s="1" t="s">
        <v>1492</v>
      </c>
      <c r="D162" s="1" t="s">
        <v>677</v>
      </c>
      <c r="E162" s="3">
        <v>2023</v>
      </c>
      <c r="F162" s="1" t="s">
        <v>1493</v>
      </c>
      <c r="G162" s="1" t="s">
        <v>1494</v>
      </c>
      <c r="H162" s="1" t="s">
        <v>1495</v>
      </c>
      <c r="I162" s="1">
        <v>240</v>
      </c>
      <c r="J162" s="1">
        <v>0</v>
      </c>
      <c r="K162" s="1">
        <v>0</v>
      </c>
      <c r="L162" s="1">
        <v>0</v>
      </c>
      <c r="M162" s="1" t="s">
        <v>680</v>
      </c>
      <c r="N162" s="1" t="s">
        <v>50</v>
      </c>
      <c r="O162" s="1" t="s">
        <v>681</v>
      </c>
      <c r="P162" s="1" t="s">
        <v>37</v>
      </c>
      <c r="Q162" s="1" t="s">
        <v>37</v>
      </c>
      <c r="R162" s="1" t="s">
        <v>37</v>
      </c>
      <c r="S162" s="1" t="s">
        <v>37</v>
      </c>
      <c r="T162" s="1" t="s">
        <v>37</v>
      </c>
      <c r="U162" s="1" t="s">
        <v>37</v>
      </c>
      <c r="V162" s="1">
        <v>29</v>
      </c>
      <c r="W162" s="1" t="s">
        <v>1496</v>
      </c>
      <c r="X162" s="1" t="s">
        <v>226</v>
      </c>
      <c r="Y162" s="1" t="s">
        <v>1497</v>
      </c>
      <c r="Z162" s="1" t="s">
        <v>37</v>
      </c>
      <c r="AA162" s="1" t="s">
        <v>37</v>
      </c>
    </row>
    <row r="163" spans="1:27" ht="18.5" x14ac:dyDescent="0.45">
      <c r="A163" s="1" t="s">
        <v>1498</v>
      </c>
      <c r="B163" s="1" t="s">
        <v>1499</v>
      </c>
      <c r="C163" s="1" t="s">
        <v>613</v>
      </c>
      <c r="D163" s="1" t="s">
        <v>30</v>
      </c>
      <c r="E163" s="3">
        <v>2023</v>
      </c>
      <c r="F163" s="1" t="s">
        <v>1500</v>
      </c>
      <c r="G163" s="1" t="s">
        <v>1501</v>
      </c>
      <c r="H163" s="1" t="s">
        <v>1502</v>
      </c>
      <c r="I163" s="1">
        <v>66</v>
      </c>
      <c r="J163" s="1">
        <v>3</v>
      </c>
      <c r="K163" s="1">
        <v>2</v>
      </c>
      <c r="L163" s="1">
        <v>27</v>
      </c>
      <c r="M163" s="1" t="s">
        <v>136</v>
      </c>
      <c r="N163" s="1" t="s">
        <v>137</v>
      </c>
      <c r="O163" s="1" t="s">
        <v>138</v>
      </c>
      <c r="P163" s="1" t="s">
        <v>37</v>
      </c>
      <c r="Q163" s="1" t="s">
        <v>616</v>
      </c>
      <c r="R163" s="1">
        <v>14</v>
      </c>
      <c r="S163" s="1" t="s">
        <v>37</v>
      </c>
      <c r="T163" s="1" t="s">
        <v>1503</v>
      </c>
      <c r="U163" s="1" t="str">
        <f>HYPERLINK("http://dx.doi.org/10.3389/fmicb.2023.1158411","http://dx.doi.org/10.3389/fmicb.2023.1158411")</f>
        <v>http://dx.doi.org/10.3389/fmicb.2023.1158411</v>
      </c>
      <c r="V163" s="1">
        <v>14</v>
      </c>
      <c r="W163" s="1" t="s">
        <v>618</v>
      </c>
      <c r="X163" s="1" t="s">
        <v>41</v>
      </c>
      <c r="Y163" s="1" t="s">
        <v>618</v>
      </c>
      <c r="Z163" s="1">
        <v>37125168</v>
      </c>
      <c r="AA163" s="1" t="s">
        <v>1504</v>
      </c>
    </row>
    <row r="164" spans="1:27" ht="18.5" x14ac:dyDescent="0.45">
      <c r="A164" s="1" t="s">
        <v>118</v>
      </c>
      <c r="B164" s="1" t="s">
        <v>1505</v>
      </c>
      <c r="C164" s="1" t="s">
        <v>1506</v>
      </c>
      <c r="D164" s="1" t="s">
        <v>30</v>
      </c>
      <c r="E164" s="3">
        <v>2023</v>
      </c>
      <c r="F164" s="1" t="s">
        <v>1507</v>
      </c>
      <c r="G164" s="1" t="s">
        <v>1393</v>
      </c>
      <c r="H164" s="1" t="s">
        <v>1508</v>
      </c>
      <c r="I164" s="1">
        <v>56</v>
      </c>
      <c r="J164" s="1">
        <v>3</v>
      </c>
      <c r="K164" s="1">
        <v>4</v>
      </c>
      <c r="L164" s="1">
        <v>31</v>
      </c>
      <c r="M164" s="1" t="s">
        <v>330</v>
      </c>
      <c r="N164" s="1" t="s">
        <v>331</v>
      </c>
      <c r="O164" s="1" t="s">
        <v>332</v>
      </c>
      <c r="P164" s="1" t="s">
        <v>1509</v>
      </c>
      <c r="Q164" s="1" t="s">
        <v>1510</v>
      </c>
      <c r="R164" s="1">
        <v>23</v>
      </c>
      <c r="S164" s="1">
        <v>1</v>
      </c>
      <c r="T164" s="1" t="s">
        <v>1511</v>
      </c>
      <c r="U164" s="1" t="str">
        <f>HYPERLINK("http://dx.doi.org/10.1007/s12351-023-00763-z","http://dx.doi.org/10.1007/s12351-023-00763-z")</f>
        <v>http://dx.doi.org/10.1007/s12351-023-00763-z</v>
      </c>
      <c r="V164" s="1">
        <v>55</v>
      </c>
      <c r="W164" s="1" t="s">
        <v>214</v>
      </c>
      <c r="X164" s="1" t="s">
        <v>41</v>
      </c>
      <c r="Y164" s="1" t="s">
        <v>214</v>
      </c>
      <c r="Z164" s="1" t="s">
        <v>37</v>
      </c>
      <c r="AA164" s="1" t="s">
        <v>37</v>
      </c>
    </row>
    <row r="165" spans="1:27" ht="18.5" x14ac:dyDescent="0.45">
      <c r="A165" s="1" t="s">
        <v>1512</v>
      </c>
      <c r="B165" s="1" t="s">
        <v>1513</v>
      </c>
      <c r="C165" s="1" t="s">
        <v>1514</v>
      </c>
      <c r="D165" s="1" t="s">
        <v>30</v>
      </c>
      <c r="E165" s="3">
        <v>2023</v>
      </c>
      <c r="F165" s="1" t="s">
        <v>1515</v>
      </c>
      <c r="G165" s="1" t="s">
        <v>32</v>
      </c>
      <c r="H165" s="1" t="s">
        <v>1031</v>
      </c>
      <c r="I165" s="1">
        <v>92</v>
      </c>
      <c r="J165" s="1">
        <v>5</v>
      </c>
      <c r="K165" s="1">
        <v>3</v>
      </c>
      <c r="L165" s="1">
        <v>9</v>
      </c>
      <c r="M165" s="1" t="s">
        <v>1516</v>
      </c>
      <c r="N165" s="1" t="s">
        <v>137</v>
      </c>
      <c r="O165" s="1" t="s">
        <v>1517</v>
      </c>
      <c r="P165" s="1" t="s">
        <v>1518</v>
      </c>
      <c r="Q165" s="1" t="s">
        <v>1519</v>
      </c>
      <c r="R165" s="1">
        <v>444</v>
      </c>
      <c r="S165" s="1" t="s">
        <v>37</v>
      </c>
      <c r="T165" s="1" t="s">
        <v>1520</v>
      </c>
      <c r="U165" s="1" t="str">
        <f>HYPERLINK("http://dx.doi.org/10.1016/j.jphotochem.2023.114996","http://dx.doi.org/10.1016/j.jphotochem.2023.114996")</f>
        <v>http://dx.doi.org/10.1016/j.jphotochem.2023.114996</v>
      </c>
      <c r="V165" s="1">
        <v>10</v>
      </c>
      <c r="W165" s="1" t="s">
        <v>973</v>
      </c>
      <c r="X165" s="1" t="s">
        <v>41</v>
      </c>
      <c r="Y165" s="1" t="s">
        <v>974</v>
      </c>
      <c r="Z165" s="1" t="s">
        <v>37</v>
      </c>
      <c r="AA165" s="1" t="s">
        <v>37</v>
      </c>
    </row>
    <row r="166" spans="1:27" ht="18.5" x14ac:dyDescent="0.45">
      <c r="A166" s="1" t="s">
        <v>1521</v>
      </c>
      <c r="B166" s="1" t="s">
        <v>1522</v>
      </c>
      <c r="C166" s="1" t="s">
        <v>1207</v>
      </c>
      <c r="D166" s="1" t="s">
        <v>30</v>
      </c>
      <c r="E166" s="3">
        <v>2023</v>
      </c>
      <c r="F166" s="1" t="s">
        <v>1523</v>
      </c>
      <c r="G166" s="1" t="s">
        <v>32</v>
      </c>
      <c r="H166" s="1" t="s">
        <v>1524</v>
      </c>
      <c r="I166" s="1">
        <v>37</v>
      </c>
      <c r="J166" s="1">
        <v>4</v>
      </c>
      <c r="K166" s="1">
        <v>0</v>
      </c>
      <c r="L166" s="1">
        <v>3</v>
      </c>
      <c r="M166" s="1" t="s">
        <v>184</v>
      </c>
      <c r="N166" s="1" t="s">
        <v>185</v>
      </c>
      <c r="O166" s="1" t="s">
        <v>186</v>
      </c>
      <c r="P166" s="1" t="s">
        <v>1211</v>
      </c>
      <c r="Q166" s="1" t="s">
        <v>1212</v>
      </c>
      <c r="R166" s="1">
        <v>82</v>
      </c>
      <c r="S166" s="1">
        <v>28</v>
      </c>
      <c r="T166" s="1" t="s">
        <v>1525</v>
      </c>
      <c r="U166" s="1" t="str">
        <f>HYPERLINK("http://dx.doi.org/10.1007/s11042-023-15360-7","http://dx.doi.org/10.1007/s11042-023-15360-7")</f>
        <v>http://dx.doi.org/10.1007/s11042-023-15360-7</v>
      </c>
      <c r="V166" s="1">
        <v>21</v>
      </c>
      <c r="W166" s="1" t="s">
        <v>1214</v>
      </c>
      <c r="X166" s="1" t="s">
        <v>41</v>
      </c>
      <c r="Y166" s="1" t="s">
        <v>130</v>
      </c>
      <c r="Z166" s="1" t="s">
        <v>37</v>
      </c>
      <c r="AA166" s="1" t="s">
        <v>37</v>
      </c>
    </row>
    <row r="167" spans="1:27" ht="18.5" x14ac:dyDescent="0.45">
      <c r="A167" s="1" t="s">
        <v>1526</v>
      </c>
      <c r="B167" s="1" t="s">
        <v>1527</v>
      </c>
      <c r="C167" s="1" t="s">
        <v>317</v>
      </c>
      <c r="D167" s="1" t="s">
        <v>30</v>
      </c>
      <c r="E167" s="3">
        <v>2023</v>
      </c>
      <c r="F167" s="1" t="s">
        <v>1528</v>
      </c>
      <c r="G167" s="1" t="s">
        <v>32</v>
      </c>
      <c r="H167" s="1" t="s">
        <v>1529</v>
      </c>
      <c r="I167" s="1">
        <v>37</v>
      </c>
      <c r="J167" s="1">
        <v>2</v>
      </c>
      <c r="K167" s="1">
        <v>1</v>
      </c>
      <c r="L167" s="1">
        <v>1</v>
      </c>
      <c r="M167" s="1" t="s">
        <v>320</v>
      </c>
      <c r="N167" s="1" t="s">
        <v>76</v>
      </c>
      <c r="O167" s="1" t="s">
        <v>321</v>
      </c>
      <c r="P167" s="1" t="s">
        <v>322</v>
      </c>
      <c r="Q167" s="1" t="s">
        <v>323</v>
      </c>
      <c r="R167" s="1">
        <v>60</v>
      </c>
      <c r="S167" s="1">
        <v>2</v>
      </c>
      <c r="T167" s="1" t="s">
        <v>1530</v>
      </c>
      <c r="U167" s="1" t="str">
        <f>HYPERLINK("http://dx.doi.org/10.1007/s12597-023-00621-8","http://dx.doi.org/10.1007/s12597-023-00621-8")</f>
        <v>http://dx.doi.org/10.1007/s12597-023-00621-8</v>
      </c>
      <c r="V167" s="1">
        <v>45</v>
      </c>
      <c r="W167" s="1" t="s">
        <v>214</v>
      </c>
      <c r="X167" s="1" t="s">
        <v>56</v>
      </c>
      <c r="Y167" s="1" t="s">
        <v>214</v>
      </c>
      <c r="Z167" s="1" t="s">
        <v>37</v>
      </c>
      <c r="AA167" s="1" t="s">
        <v>37</v>
      </c>
    </row>
    <row r="168" spans="1:27" ht="18.5" x14ac:dyDescent="0.45">
      <c r="A168" s="1" t="s">
        <v>1531</v>
      </c>
      <c r="B168" s="1" t="s">
        <v>1532</v>
      </c>
      <c r="C168" s="1" t="s">
        <v>1533</v>
      </c>
      <c r="D168" s="1" t="s">
        <v>30</v>
      </c>
      <c r="E168" s="3">
        <v>2023</v>
      </c>
      <c r="F168" s="1" t="s">
        <v>1534</v>
      </c>
      <c r="G168" s="1" t="s">
        <v>32</v>
      </c>
      <c r="H168" s="1" t="s">
        <v>1535</v>
      </c>
      <c r="I168" s="1">
        <v>30</v>
      </c>
      <c r="J168" s="1">
        <v>5</v>
      </c>
      <c r="K168" s="1">
        <v>2</v>
      </c>
      <c r="L168" s="1">
        <v>4</v>
      </c>
      <c r="M168" s="1" t="s">
        <v>184</v>
      </c>
      <c r="N168" s="1" t="s">
        <v>185</v>
      </c>
      <c r="O168" s="1" t="s">
        <v>186</v>
      </c>
      <c r="P168" s="1" t="s">
        <v>1536</v>
      </c>
      <c r="Q168" s="1" t="s">
        <v>1537</v>
      </c>
      <c r="R168" s="1">
        <v>14</v>
      </c>
      <c r="S168" s="1">
        <v>7</v>
      </c>
      <c r="T168" s="1" t="s">
        <v>1538</v>
      </c>
      <c r="U168" s="1" t="str">
        <f>HYPERLINK("http://dx.doi.org/10.1007/s12649-022-01982-9","http://dx.doi.org/10.1007/s12649-022-01982-9")</f>
        <v>http://dx.doi.org/10.1007/s12649-022-01982-9</v>
      </c>
      <c r="V168" s="1">
        <v>16</v>
      </c>
      <c r="W168" s="1" t="s">
        <v>433</v>
      </c>
      <c r="X168" s="1" t="s">
        <v>41</v>
      </c>
      <c r="Y168" s="1" t="s">
        <v>434</v>
      </c>
      <c r="Z168" s="1">
        <v>36540722</v>
      </c>
      <c r="AA168" s="1" t="s">
        <v>1539</v>
      </c>
    </row>
    <row r="169" spans="1:27" ht="18.5" x14ac:dyDescent="0.45">
      <c r="A169" s="1" t="s">
        <v>1540</v>
      </c>
      <c r="B169" s="1" t="s">
        <v>1541</v>
      </c>
      <c r="C169" s="1" t="s">
        <v>1542</v>
      </c>
      <c r="D169" s="1" t="s">
        <v>30</v>
      </c>
      <c r="E169" s="3">
        <v>2023</v>
      </c>
      <c r="F169" s="1" t="s">
        <v>1543</v>
      </c>
      <c r="G169" s="1" t="s">
        <v>1544</v>
      </c>
      <c r="H169" s="1" t="s">
        <v>1545</v>
      </c>
      <c r="I169" s="1">
        <v>48</v>
      </c>
      <c r="J169" s="1">
        <v>1</v>
      </c>
      <c r="K169" s="1">
        <v>0</v>
      </c>
      <c r="L169" s="1">
        <v>3</v>
      </c>
      <c r="M169" s="1" t="s">
        <v>817</v>
      </c>
      <c r="N169" s="1" t="s">
        <v>818</v>
      </c>
      <c r="O169" s="1" t="s">
        <v>819</v>
      </c>
      <c r="P169" s="1" t="s">
        <v>1546</v>
      </c>
      <c r="Q169" s="1" t="s">
        <v>37</v>
      </c>
      <c r="R169" s="1">
        <v>10</v>
      </c>
      <c r="S169" s="1">
        <v>4</v>
      </c>
      <c r="T169" s="1" t="s">
        <v>1547</v>
      </c>
      <c r="U169" s="1" t="str">
        <f>HYPERLINK("http://dx.doi.org/10.1007/s40609-023-00299-2","http://dx.doi.org/10.1007/s40609-023-00299-2")</f>
        <v>http://dx.doi.org/10.1007/s40609-023-00299-2</v>
      </c>
      <c r="V169" s="1">
        <v>13</v>
      </c>
      <c r="W169" s="1" t="s">
        <v>475</v>
      </c>
      <c r="X169" s="1" t="s">
        <v>56</v>
      </c>
      <c r="Y169" s="1" t="s">
        <v>475</v>
      </c>
      <c r="Z169" s="1" t="s">
        <v>37</v>
      </c>
      <c r="AA169" s="1" t="s">
        <v>37</v>
      </c>
    </row>
    <row r="170" spans="1:27" ht="18.5" x14ac:dyDescent="0.45">
      <c r="A170" s="1" t="s">
        <v>1548</v>
      </c>
      <c r="B170" s="1" t="s">
        <v>1549</v>
      </c>
      <c r="C170" s="1" t="s">
        <v>29</v>
      </c>
      <c r="D170" s="1" t="s">
        <v>30</v>
      </c>
      <c r="E170" s="3">
        <v>2023</v>
      </c>
      <c r="F170" s="1" t="s">
        <v>1550</v>
      </c>
      <c r="G170" s="1" t="s">
        <v>1551</v>
      </c>
      <c r="H170" s="1" t="s">
        <v>1552</v>
      </c>
      <c r="I170" s="1">
        <v>30</v>
      </c>
      <c r="J170" s="1">
        <v>0</v>
      </c>
      <c r="K170" s="1">
        <v>1</v>
      </c>
      <c r="L170" s="1">
        <v>3</v>
      </c>
      <c r="M170" s="1" t="s">
        <v>34</v>
      </c>
      <c r="N170" s="1" t="s">
        <v>35</v>
      </c>
      <c r="O170" s="1" t="s">
        <v>533</v>
      </c>
      <c r="P170" s="1" t="s">
        <v>37</v>
      </c>
      <c r="Q170" s="1" t="s">
        <v>38</v>
      </c>
      <c r="R170" s="1">
        <v>11</v>
      </c>
      <c r="S170" s="1">
        <v>19</v>
      </c>
      <c r="T170" s="1" t="s">
        <v>1553</v>
      </c>
      <c r="U170" s="1" t="str">
        <f>HYPERLINK("http://dx.doi.org/10.3390/math11194136","http://dx.doi.org/10.3390/math11194136")</f>
        <v>http://dx.doi.org/10.3390/math11194136</v>
      </c>
      <c r="V170" s="1">
        <v>18</v>
      </c>
      <c r="W170" s="1" t="s">
        <v>40</v>
      </c>
      <c r="X170" s="1" t="s">
        <v>41</v>
      </c>
      <c r="Y170" s="1" t="s">
        <v>40</v>
      </c>
      <c r="Z170" s="1" t="s">
        <v>37</v>
      </c>
      <c r="AA170" s="1" t="s">
        <v>42</v>
      </c>
    </row>
    <row r="171" spans="1:27" ht="18.5" x14ac:dyDescent="0.45">
      <c r="A171" s="1" t="s">
        <v>1554</v>
      </c>
      <c r="B171" s="1" t="s">
        <v>1555</v>
      </c>
      <c r="C171" s="1" t="s">
        <v>1556</v>
      </c>
      <c r="D171" s="1" t="s">
        <v>30</v>
      </c>
      <c r="E171" s="3">
        <v>2023</v>
      </c>
      <c r="F171" s="1" t="s">
        <v>1557</v>
      </c>
      <c r="G171" s="1" t="s">
        <v>32</v>
      </c>
      <c r="H171" s="1" t="s">
        <v>1558</v>
      </c>
      <c r="I171" s="1">
        <v>62</v>
      </c>
      <c r="J171" s="1">
        <v>2</v>
      </c>
      <c r="K171" s="1">
        <v>3</v>
      </c>
      <c r="L171" s="1">
        <v>13</v>
      </c>
      <c r="M171" s="1" t="s">
        <v>255</v>
      </c>
      <c r="N171" s="1" t="s">
        <v>256</v>
      </c>
      <c r="O171" s="1" t="s">
        <v>257</v>
      </c>
      <c r="P171" s="1" t="s">
        <v>1559</v>
      </c>
      <c r="Q171" s="1" t="s">
        <v>1560</v>
      </c>
      <c r="R171" s="1">
        <v>1293</v>
      </c>
      <c r="S171" s="1" t="s">
        <v>37</v>
      </c>
      <c r="T171" s="1" t="s">
        <v>1561</v>
      </c>
      <c r="U171" s="1" t="str">
        <f>HYPERLINK("http://dx.doi.org/10.1016/j.molstruc.2023.136210","http://dx.doi.org/10.1016/j.molstruc.2023.136210")</f>
        <v>http://dx.doi.org/10.1016/j.molstruc.2023.136210</v>
      </c>
      <c r="V171" s="1">
        <v>9</v>
      </c>
      <c r="W171" s="1" t="s">
        <v>973</v>
      </c>
      <c r="X171" s="1" t="s">
        <v>41</v>
      </c>
      <c r="Y171" s="1" t="s">
        <v>974</v>
      </c>
      <c r="Z171" s="1" t="s">
        <v>37</v>
      </c>
      <c r="AA171" s="1" t="s">
        <v>37</v>
      </c>
    </row>
    <row r="172" spans="1:27" ht="18.5" x14ac:dyDescent="0.45">
      <c r="A172" s="1" t="s">
        <v>1562</v>
      </c>
      <c r="B172" s="1" t="s">
        <v>1563</v>
      </c>
      <c r="C172" s="1" t="s">
        <v>1564</v>
      </c>
      <c r="D172" s="1" t="s">
        <v>340</v>
      </c>
      <c r="E172" s="3">
        <v>2023</v>
      </c>
      <c r="F172" s="1" t="s">
        <v>1565</v>
      </c>
      <c r="G172" s="1" t="s">
        <v>1566</v>
      </c>
      <c r="H172" s="1" t="s">
        <v>1567</v>
      </c>
      <c r="I172" s="1">
        <v>107</v>
      </c>
      <c r="J172" s="1">
        <v>3</v>
      </c>
      <c r="K172" s="1">
        <v>5</v>
      </c>
      <c r="L172" s="1">
        <v>10</v>
      </c>
      <c r="M172" s="1" t="s">
        <v>1568</v>
      </c>
      <c r="N172" s="1" t="s">
        <v>76</v>
      </c>
      <c r="O172" s="1" t="s">
        <v>1569</v>
      </c>
      <c r="P172" s="1" t="s">
        <v>1570</v>
      </c>
      <c r="Q172" s="1" t="s">
        <v>1571</v>
      </c>
      <c r="R172" s="1" t="s">
        <v>37</v>
      </c>
      <c r="S172" s="1" t="s">
        <v>37</v>
      </c>
      <c r="T172" s="1" t="s">
        <v>1572</v>
      </c>
      <c r="U172" s="1" t="str">
        <f>HYPERLINK("http://dx.doi.org/10.1177/23197145231168726","http://dx.doi.org/10.1177/23197145231168726")</f>
        <v>http://dx.doi.org/10.1177/23197145231168726</v>
      </c>
      <c r="V172" s="1">
        <v>15</v>
      </c>
      <c r="W172" s="1" t="s">
        <v>484</v>
      </c>
      <c r="X172" s="1" t="s">
        <v>56</v>
      </c>
      <c r="Y172" s="1" t="s">
        <v>177</v>
      </c>
      <c r="Z172" s="1" t="s">
        <v>37</v>
      </c>
      <c r="AA172" s="1" t="s">
        <v>37</v>
      </c>
    </row>
    <row r="173" spans="1:27" ht="18.5" x14ac:dyDescent="0.45">
      <c r="A173" s="1" t="s">
        <v>1573</v>
      </c>
      <c r="B173" s="1" t="s">
        <v>1574</v>
      </c>
      <c r="C173" s="1" t="s">
        <v>1575</v>
      </c>
      <c r="D173" s="1" t="s">
        <v>30</v>
      </c>
      <c r="E173" s="3">
        <v>2023</v>
      </c>
      <c r="F173" s="1" t="s">
        <v>1576</v>
      </c>
      <c r="G173" s="1" t="s">
        <v>1577</v>
      </c>
      <c r="H173" s="1" t="s">
        <v>1578</v>
      </c>
      <c r="I173" s="1">
        <v>44</v>
      </c>
      <c r="J173" s="1">
        <v>5</v>
      </c>
      <c r="K173" s="1">
        <v>1</v>
      </c>
      <c r="L173" s="1">
        <v>9</v>
      </c>
      <c r="M173" s="1" t="s">
        <v>255</v>
      </c>
      <c r="N173" s="1" t="s">
        <v>256</v>
      </c>
      <c r="O173" s="1" t="s">
        <v>257</v>
      </c>
      <c r="P173" s="1" t="s">
        <v>1579</v>
      </c>
      <c r="Q173" s="1" t="s">
        <v>1580</v>
      </c>
      <c r="R173" s="1">
        <v>876</v>
      </c>
      <c r="S173" s="1" t="s">
        <v>37</v>
      </c>
      <c r="T173" s="1" t="s">
        <v>1581</v>
      </c>
      <c r="U173" s="1" t="str">
        <f>HYPERLINK("http://dx.doi.org/10.1016/j.scitotenv.2023.162805","http://dx.doi.org/10.1016/j.scitotenv.2023.162805")</f>
        <v>http://dx.doi.org/10.1016/j.scitotenv.2023.162805</v>
      </c>
      <c r="V173" s="1">
        <v>8</v>
      </c>
      <c r="W173" s="1" t="s">
        <v>433</v>
      </c>
      <c r="X173" s="1" t="s">
        <v>41</v>
      </c>
      <c r="Y173" s="1" t="s">
        <v>434</v>
      </c>
      <c r="Z173" s="1">
        <v>36907412</v>
      </c>
      <c r="AA173" s="1" t="s">
        <v>37</v>
      </c>
    </row>
    <row r="174" spans="1:27" ht="18.5" x14ac:dyDescent="0.45">
      <c r="A174" s="1" t="s">
        <v>1582</v>
      </c>
      <c r="B174" s="1" t="s">
        <v>1583</v>
      </c>
      <c r="C174" s="1" t="s">
        <v>1584</v>
      </c>
      <c r="D174" s="1" t="s">
        <v>30</v>
      </c>
      <c r="E174" s="3">
        <v>2023</v>
      </c>
      <c r="F174" s="1" t="s">
        <v>1585</v>
      </c>
      <c r="G174" s="1" t="s">
        <v>1586</v>
      </c>
      <c r="H174" s="1" t="s">
        <v>1587</v>
      </c>
      <c r="I174" s="1">
        <v>20</v>
      </c>
      <c r="J174" s="1">
        <v>0</v>
      </c>
      <c r="K174" s="1">
        <v>6</v>
      </c>
      <c r="L174" s="1">
        <v>12</v>
      </c>
      <c r="M174" s="1" t="s">
        <v>49</v>
      </c>
      <c r="N174" s="1" t="s">
        <v>50</v>
      </c>
      <c r="O174" s="1" t="s">
        <v>51</v>
      </c>
      <c r="P174" s="1" t="s">
        <v>1588</v>
      </c>
      <c r="Q174" s="1" t="s">
        <v>1589</v>
      </c>
      <c r="R174" s="1">
        <v>42</v>
      </c>
      <c r="S174" s="1">
        <v>6</v>
      </c>
      <c r="T174" s="1" t="s">
        <v>1590</v>
      </c>
      <c r="U174" s="1" t="str">
        <f>HYPERLINK("http://dx.doi.org/10.1080/01616846.2022.2143159","http://dx.doi.org/10.1080/01616846.2022.2143159")</f>
        <v>http://dx.doi.org/10.1080/01616846.2022.2143159</v>
      </c>
      <c r="V174" s="1">
        <v>13</v>
      </c>
      <c r="W174" s="1" t="s">
        <v>940</v>
      </c>
      <c r="X174" s="1" t="s">
        <v>56</v>
      </c>
      <c r="Y174" s="1" t="s">
        <v>940</v>
      </c>
      <c r="Z174" s="1" t="s">
        <v>37</v>
      </c>
      <c r="AA174" s="1" t="s">
        <v>37</v>
      </c>
    </row>
    <row r="175" spans="1:27" ht="18.5" x14ac:dyDescent="0.45">
      <c r="A175" s="1" t="s">
        <v>1591</v>
      </c>
      <c r="B175" s="1" t="s">
        <v>1592</v>
      </c>
      <c r="C175" s="1" t="s">
        <v>1593</v>
      </c>
      <c r="D175" s="1" t="s">
        <v>30</v>
      </c>
      <c r="E175" s="3">
        <v>2023</v>
      </c>
      <c r="F175" s="1" t="s">
        <v>1594</v>
      </c>
      <c r="G175" s="1" t="s">
        <v>1595</v>
      </c>
      <c r="H175" s="1" t="s">
        <v>1596</v>
      </c>
      <c r="I175" s="1">
        <v>21</v>
      </c>
      <c r="J175" s="1">
        <v>0</v>
      </c>
      <c r="K175" s="1">
        <v>0</v>
      </c>
      <c r="L175" s="1">
        <v>3</v>
      </c>
      <c r="M175" s="1" t="s">
        <v>34</v>
      </c>
      <c r="N175" s="1" t="s">
        <v>35</v>
      </c>
      <c r="O175" s="1" t="s">
        <v>36</v>
      </c>
      <c r="P175" s="1" t="s">
        <v>37</v>
      </c>
      <c r="Q175" s="1" t="s">
        <v>1597</v>
      </c>
      <c r="R175" s="1">
        <v>15</v>
      </c>
      <c r="S175" s="1">
        <v>7</v>
      </c>
      <c r="T175" s="1" t="s">
        <v>1598</v>
      </c>
      <c r="U175" s="1" t="str">
        <f>HYPERLINK("http://dx.doi.org/10.3390/sym15071387","http://dx.doi.org/10.3390/sym15071387")</f>
        <v>http://dx.doi.org/10.3390/sym15071387</v>
      </c>
      <c r="V175" s="1">
        <v>16</v>
      </c>
      <c r="W175" s="1" t="s">
        <v>106</v>
      </c>
      <c r="X175" s="1" t="s">
        <v>41</v>
      </c>
      <c r="Y175" s="1" t="s">
        <v>107</v>
      </c>
      <c r="Z175" s="1" t="s">
        <v>37</v>
      </c>
      <c r="AA175" s="1" t="s">
        <v>42</v>
      </c>
    </row>
    <row r="176" spans="1:27" ht="18.5" x14ac:dyDescent="0.45">
      <c r="A176" s="1" t="s">
        <v>1599</v>
      </c>
      <c r="B176" s="1" t="s">
        <v>1600</v>
      </c>
      <c r="C176" s="1" t="s">
        <v>1601</v>
      </c>
      <c r="D176" s="1" t="s">
        <v>30</v>
      </c>
      <c r="E176" s="3">
        <v>2023</v>
      </c>
      <c r="F176" s="1" t="s">
        <v>1602</v>
      </c>
      <c r="G176" s="1" t="s">
        <v>1307</v>
      </c>
      <c r="H176" s="1" t="s">
        <v>1603</v>
      </c>
      <c r="I176" s="1">
        <v>57</v>
      </c>
      <c r="J176" s="1">
        <v>10</v>
      </c>
      <c r="K176" s="1">
        <v>1</v>
      </c>
      <c r="L176" s="1">
        <v>10</v>
      </c>
      <c r="M176" s="1" t="s">
        <v>1516</v>
      </c>
      <c r="N176" s="1" t="s">
        <v>137</v>
      </c>
      <c r="O176" s="1" t="s">
        <v>1517</v>
      </c>
      <c r="P176" s="1" t="s">
        <v>1604</v>
      </c>
      <c r="Q176" s="1" t="s">
        <v>1605</v>
      </c>
      <c r="R176" s="1">
        <v>969</v>
      </c>
      <c r="S176" s="1" t="s">
        <v>37</v>
      </c>
      <c r="T176" s="1" t="s">
        <v>1606</v>
      </c>
      <c r="U176" s="1" t="str">
        <f>HYPERLINK("http://dx.doi.org/10.1016/j.jallcom.2023.172356","http://dx.doi.org/10.1016/j.jallcom.2023.172356")</f>
        <v>http://dx.doi.org/10.1016/j.jallcom.2023.172356</v>
      </c>
      <c r="V176" s="1">
        <v>11</v>
      </c>
      <c r="W176" s="1" t="s">
        <v>1607</v>
      </c>
      <c r="X176" s="1" t="s">
        <v>41</v>
      </c>
      <c r="Y176" s="1" t="s">
        <v>1608</v>
      </c>
      <c r="Z176" s="1" t="s">
        <v>37</v>
      </c>
      <c r="AA176" s="1" t="s">
        <v>37</v>
      </c>
    </row>
    <row r="177" spans="1:27" ht="18.5" x14ac:dyDescent="0.45">
      <c r="A177" s="1" t="s">
        <v>1609</v>
      </c>
      <c r="B177" s="1" t="s">
        <v>1610</v>
      </c>
      <c r="C177" s="1" t="s">
        <v>1611</v>
      </c>
      <c r="D177" s="1" t="s">
        <v>30</v>
      </c>
      <c r="E177" s="3">
        <v>2023</v>
      </c>
      <c r="F177" s="1" t="s">
        <v>1612</v>
      </c>
      <c r="G177" s="1" t="s">
        <v>1613</v>
      </c>
      <c r="H177" s="1" t="s">
        <v>1614</v>
      </c>
      <c r="I177" s="1">
        <v>38</v>
      </c>
      <c r="J177" s="1">
        <v>7</v>
      </c>
      <c r="K177" s="1">
        <v>1</v>
      </c>
      <c r="L177" s="1">
        <v>7</v>
      </c>
      <c r="M177" s="1" t="s">
        <v>605</v>
      </c>
      <c r="N177" s="1" t="s">
        <v>402</v>
      </c>
      <c r="O177" s="1" t="s">
        <v>606</v>
      </c>
      <c r="P177" s="1" t="s">
        <v>1615</v>
      </c>
      <c r="Q177" s="1" t="s">
        <v>37</v>
      </c>
      <c r="R177" s="1">
        <v>21</v>
      </c>
      <c r="S177" s="1">
        <v>1</v>
      </c>
      <c r="T177" s="1" t="s">
        <v>1616</v>
      </c>
      <c r="U177" s="1" t="str">
        <f>HYPERLINK("http://dx.doi.org/10.1186/s43141-023-00522-9","http://dx.doi.org/10.1186/s43141-023-00522-9")</f>
        <v>http://dx.doi.org/10.1186/s43141-023-00522-9</v>
      </c>
      <c r="V177" s="1">
        <v>11</v>
      </c>
      <c r="W177" s="1" t="s">
        <v>1617</v>
      </c>
      <c r="X177" s="1" t="s">
        <v>56</v>
      </c>
      <c r="Y177" s="1" t="s">
        <v>1618</v>
      </c>
      <c r="Z177" s="1">
        <v>37204693</v>
      </c>
      <c r="AA177" s="1" t="s">
        <v>142</v>
      </c>
    </row>
    <row r="178" spans="1:27" ht="18.5" x14ac:dyDescent="0.45">
      <c r="A178" s="1" t="s">
        <v>1619</v>
      </c>
      <c r="B178" s="1" t="s">
        <v>1620</v>
      </c>
      <c r="C178" s="1" t="s">
        <v>1621</v>
      </c>
      <c r="D178" s="1" t="s">
        <v>30</v>
      </c>
      <c r="E178" s="3">
        <v>2023</v>
      </c>
      <c r="F178" s="1" t="s">
        <v>1622</v>
      </c>
      <c r="G178" s="1" t="s">
        <v>1623</v>
      </c>
      <c r="H178" s="1" t="s">
        <v>1624</v>
      </c>
      <c r="I178" s="1">
        <v>44</v>
      </c>
      <c r="J178" s="1">
        <v>5</v>
      </c>
      <c r="K178" s="1">
        <v>2</v>
      </c>
      <c r="L178" s="1">
        <v>5</v>
      </c>
      <c r="M178" s="1" t="s">
        <v>62</v>
      </c>
      <c r="N178" s="1" t="s">
        <v>63</v>
      </c>
      <c r="O178" s="1" t="s">
        <v>64</v>
      </c>
      <c r="P178" s="1" t="s">
        <v>1625</v>
      </c>
      <c r="Q178" s="1" t="s">
        <v>1626</v>
      </c>
      <c r="R178" s="1">
        <v>58</v>
      </c>
      <c r="S178" s="1" t="s">
        <v>37</v>
      </c>
      <c r="T178" s="1" t="s">
        <v>1627</v>
      </c>
      <c r="U178" s="1" t="str">
        <f>HYPERLINK("http://dx.doi.org/10.1016/j.aei.2023.102222","http://dx.doi.org/10.1016/j.aei.2023.102222")</f>
        <v>http://dx.doi.org/10.1016/j.aei.2023.102222</v>
      </c>
      <c r="V178" s="1">
        <v>24</v>
      </c>
      <c r="W178" s="1" t="s">
        <v>1628</v>
      </c>
      <c r="X178" s="1" t="s">
        <v>41</v>
      </c>
      <c r="Y178" s="1" t="s">
        <v>130</v>
      </c>
      <c r="Z178" s="1" t="s">
        <v>37</v>
      </c>
      <c r="AA178" s="1" t="s">
        <v>37</v>
      </c>
    </row>
    <row r="179" spans="1:27" ht="18.5" x14ac:dyDescent="0.45">
      <c r="A179" s="1" t="s">
        <v>1629</v>
      </c>
      <c r="B179" s="1" t="s">
        <v>1630</v>
      </c>
      <c r="C179" s="1" t="s">
        <v>327</v>
      </c>
      <c r="D179" s="1" t="s">
        <v>30</v>
      </c>
      <c r="E179" s="3">
        <v>2023</v>
      </c>
      <c r="F179" s="1" t="s">
        <v>1631</v>
      </c>
      <c r="G179" s="1" t="s">
        <v>1632</v>
      </c>
      <c r="H179" s="1" t="s">
        <v>1633</v>
      </c>
      <c r="I179" s="1">
        <v>46</v>
      </c>
      <c r="J179" s="1">
        <v>4</v>
      </c>
      <c r="K179" s="1">
        <v>0</v>
      </c>
      <c r="L179" s="1">
        <v>1</v>
      </c>
      <c r="M179" s="1" t="s">
        <v>330</v>
      </c>
      <c r="N179" s="1" t="s">
        <v>331</v>
      </c>
      <c r="O179" s="1" t="s">
        <v>332</v>
      </c>
      <c r="P179" s="1" t="s">
        <v>333</v>
      </c>
      <c r="Q179" s="1" t="s">
        <v>334</v>
      </c>
      <c r="R179" s="1">
        <v>30</v>
      </c>
      <c r="S179" s="1">
        <v>12</v>
      </c>
      <c r="T179" s="1" t="s">
        <v>1634</v>
      </c>
      <c r="U179" s="1" t="str">
        <f>HYPERLINK("http://dx.doi.org/10.1007/s43032-023-01327-4","http://dx.doi.org/10.1007/s43032-023-01327-4")</f>
        <v>http://dx.doi.org/10.1007/s43032-023-01327-4</v>
      </c>
      <c r="V179" s="1">
        <v>15</v>
      </c>
      <c r="W179" s="1" t="s">
        <v>336</v>
      </c>
      <c r="X179" s="1" t="s">
        <v>41</v>
      </c>
      <c r="Y179" s="1" t="s">
        <v>336</v>
      </c>
      <c r="Z179" s="1">
        <v>37640890</v>
      </c>
      <c r="AA179" s="1" t="s">
        <v>37</v>
      </c>
    </row>
    <row r="180" spans="1:27" ht="18.5" x14ac:dyDescent="0.45">
      <c r="A180" s="1" t="s">
        <v>1635</v>
      </c>
      <c r="B180" s="1" t="s">
        <v>1636</v>
      </c>
      <c r="C180" s="1" t="s">
        <v>853</v>
      </c>
      <c r="D180" s="1" t="s">
        <v>30</v>
      </c>
      <c r="E180" s="3">
        <v>2023</v>
      </c>
      <c r="F180" s="1" t="s">
        <v>1637</v>
      </c>
      <c r="G180" s="1" t="s">
        <v>1638</v>
      </c>
      <c r="H180" s="1" t="s">
        <v>1639</v>
      </c>
      <c r="I180" s="1">
        <v>33</v>
      </c>
      <c r="J180" s="1">
        <v>10</v>
      </c>
      <c r="K180" s="1">
        <v>2</v>
      </c>
      <c r="L180" s="1">
        <v>5</v>
      </c>
      <c r="M180" s="1" t="s">
        <v>856</v>
      </c>
      <c r="N180" s="1" t="s">
        <v>857</v>
      </c>
      <c r="O180" s="1" t="s">
        <v>858</v>
      </c>
      <c r="P180" s="1" t="s">
        <v>859</v>
      </c>
      <c r="Q180" s="1" t="s">
        <v>37</v>
      </c>
      <c r="R180" s="1">
        <v>13</v>
      </c>
      <c r="S180" s="1">
        <v>1</v>
      </c>
      <c r="T180" s="1" t="s">
        <v>1640</v>
      </c>
      <c r="U180" s="1" t="str">
        <f>HYPERLINK("http://dx.doi.org/10.1038/s41598-023-35858-2","http://dx.doi.org/10.1038/s41598-023-35858-2")</f>
        <v>http://dx.doi.org/10.1038/s41598-023-35858-2</v>
      </c>
      <c r="V180" s="1">
        <v>11</v>
      </c>
      <c r="W180" s="1" t="s">
        <v>106</v>
      </c>
      <c r="X180" s="1" t="s">
        <v>41</v>
      </c>
      <c r="Y180" s="1" t="s">
        <v>107</v>
      </c>
      <c r="Z180" s="1">
        <v>37528155</v>
      </c>
      <c r="AA180" s="1" t="s">
        <v>142</v>
      </c>
    </row>
    <row r="181" spans="1:27" ht="18.5" x14ac:dyDescent="0.45">
      <c r="A181" s="1" t="s">
        <v>1641</v>
      </c>
      <c r="B181" s="1" t="s">
        <v>1642</v>
      </c>
      <c r="C181" s="1" t="s">
        <v>977</v>
      </c>
      <c r="D181" s="1" t="s">
        <v>30</v>
      </c>
      <c r="E181" s="3">
        <v>2023</v>
      </c>
      <c r="F181" s="1" t="s">
        <v>1643</v>
      </c>
      <c r="G181" s="1" t="s">
        <v>32</v>
      </c>
      <c r="H181" s="1" t="s">
        <v>1644</v>
      </c>
      <c r="I181" s="1">
        <v>54</v>
      </c>
      <c r="J181" s="1">
        <v>3</v>
      </c>
      <c r="K181" s="1">
        <v>2</v>
      </c>
      <c r="L181" s="1">
        <v>5</v>
      </c>
      <c r="M181" s="1" t="s">
        <v>184</v>
      </c>
      <c r="N181" s="1" t="s">
        <v>571</v>
      </c>
      <c r="O181" s="1" t="s">
        <v>572</v>
      </c>
      <c r="P181" s="1" t="s">
        <v>980</v>
      </c>
      <c r="Q181" s="1" t="s">
        <v>981</v>
      </c>
      <c r="R181" s="1">
        <v>27</v>
      </c>
      <c r="S181" s="1">
        <v>16</v>
      </c>
      <c r="T181" s="1" t="s">
        <v>1645</v>
      </c>
      <c r="U181" s="1" t="str">
        <f>HYPERLINK("http://dx.doi.org/10.1007/s00500-023-08204-x","http://dx.doi.org/10.1007/s00500-023-08204-x")</f>
        <v>http://dx.doi.org/10.1007/s00500-023-08204-x</v>
      </c>
      <c r="V181" s="1">
        <v>26</v>
      </c>
      <c r="W181" s="1" t="s">
        <v>652</v>
      </c>
      <c r="X181" s="1" t="s">
        <v>41</v>
      </c>
      <c r="Y181" s="1" t="s">
        <v>191</v>
      </c>
      <c r="Z181" s="1" t="s">
        <v>37</v>
      </c>
      <c r="AA181" s="1" t="s">
        <v>37</v>
      </c>
    </row>
    <row r="182" spans="1:27" ht="18.5" x14ac:dyDescent="0.45">
      <c r="A182" s="1" t="s">
        <v>1646</v>
      </c>
      <c r="B182" s="1" t="s">
        <v>1647</v>
      </c>
      <c r="C182" s="1" t="s">
        <v>1207</v>
      </c>
      <c r="D182" s="1" t="s">
        <v>30</v>
      </c>
      <c r="E182" s="3">
        <v>2023</v>
      </c>
      <c r="F182" s="1" t="s">
        <v>1648</v>
      </c>
      <c r="G182" s="1" t="s">
        <v>1649</v>
      </c>
      <c r="H182" s="1" t="s">
        <v>1650</v>
      </c>
      <c r="I182" s="1">
        <v>38</v>
      </c>
      <c r="J182" s="1">
        <v>1</v>
      </c>
      <c r="K182" s="1">
        <v>2</v>
      </c>
      <c r="L182" s="1">
        <v>6</v>
      </c>
      <c r="M182" s="1" t="s">
        <v>184</v>
      </c>
      <c r="N182" s="1" t="s">
        <v>185</v>
      </c>
      <c r="O182" s="1" t="s">
        <v>186</v>
      </c>
      <c r="P182" s="1" t="s">
        <v>1211</v>
      </c>
      <c r="Q182" s="1" t="s">
        <v>1212</v>
      </c>
      <c r="R182" s="1">
        <v>82</v>
      </c>
      <c r="S182" s="1">
        <v>26</v>
      </c>
      <c r="T182" s="1" t="s">
        <v>1651</v>
      </c>
      <c r="U182" s="1" t="str">
        <f>HYPERLINK("http://dx.doi.org/10.1007/s11042-023-15144-z","http://dx.doi.org/10.1007/s11042-023-15144-z")</f>
        <v>http://dx.doi.org/10.1007/s11042-023-15144-z</v>
      </c>
      <c r="V182" s="1">
        <v>20</v>
      </c>
      <c r="W182" s="1" t="s">
        <v>1214</v>
      </c>
      <c r="X182" s="1" t="s">
        <v>41</v>
      </c>
      <c r="Y182" s="1" t="s">
        <v>130</v>
      </c>
      <c r="Z182" s="1">
        <v>37362650</v>
      </c>
      <c r="AA182" s="1" t="s">
        <v>1539</v>
      </c>
    </row>
    <row r="183" spans="1:27" ht="18.5" x14ac:dyDescent="0.45">
      <c r="A183" s="1" t="s">
        <v>1652</v>
      </c>
      <c r="B183" s="1" t="s">
        <v>1653</v>
      </c>
      <c r="C183" s="1" t="s">
        <v>1207</v>
      </c>
      <c r="D183" s="1" t="s">
        <v>30</v>
      </c>
      <c r="E183" s="3">
        <v>2023</v>
      </c>
      <c r="F183" s="1" t="s">
        <v>1654</v>
      </c>
      <c r="G183" s="1" t="s">
        <v>1209</v>
      </c>
      <c r="H183" s="1" t="s">
        <v>1655</v>
      </c>
      <c r="I183" s="1">
        <v>27</v>
      </c>
      <c r="J183" s="1">
        <v>8</v>
      </c>
      <c r="K183" s="1">
        <v>0</v>
      </c>
      <c r="L183" s="1">
        <v>10</v>
      </c>
      <c r="M183" s="1" t="s">
        <v>184</v>
      </c>
      <c r="N183" s="1" t="s">
        <v>185</v>
      </c>
      <c r="O183" s="1" t="s">
        <v>186</v>
      </c>
      <c r="P183" s="1" t="s">
        <v>1211</v>
      </c>
      <c r="Q183" s="1" t="s">
        <v>1212</v>
      </c>
      <c r="R183" s="1">
        <v>82</v>
      </c>
      <c r="S183" s="1">
        <v>13</v>
      </c>
      <c r="T183" s="1" t="s">
        <v>1656</v>
      </c>
      <c r="U183" s="1" t="str">
        <f>HYPERLINK("http://dx.doi.org/10.1007/s11042-022-14301-0","http://dx.doi.org/10.1007/s11042-022-14301-0")</f>
        <v>http://dx.doi.org/10.1007/s11042-022-14301-0</v>
      </c>
      <c r="V183" s="1">
        <v>20</v>
      </c>
      <c r="W183" s="1" t="s">
        <v>1214</v>
      </c>
      <c r="X183" s="1" t="s">
        <v>41</v>
      </c>
      <c r="Y183" s="1" t="s">
        <v>130</v>
      </c>
      <c r="Z183" s="1">
        <v>36628353</v>
      </c>
      <c r="AA183" s="1" t="s">
        <v>1021</v>
      </c>
    </row>
    <row r="184" spans="1:27" ht="18.5" x14ac:dyDescent="0.45">
      <c r="A184" s="1" t="s">
        <v>1657</v>
      </c>
      <c r="B184" s="1" t="s">
        <v>1658</v>
      </c>
      <c r="C184" s="1" t="s">
        <v>1659</v>
      </c>
      <c r="D184" s="1" t="s">
        <v>30</v>
      </c>
      <c r="E184" s="3">
        <v>2023</v>
      </c>
      <c r="F184" s="1" t="s">
        <v>1660</v>
      </c>
      <c r="G184" s="1" t="s">
        <v>1661</v>
      </c>
      <c r="H184" s="1" t="s">
        <v>1662</v>
      </c>
      <c r="I184" s="1">
        <v>72</v>
      </c>
      <c r="J184" s="1">
        <v>8</v>
      </c>
      <c r="K184" s="1">
        <v>2</v>
      </c>
      <c r="L184" s="1">
        <v>6</v>
      </c>
      <c r="M184" s="1" t="s">
        <v>255</v>
      </c>
      <c r="N184" s="1" t="s">
        <v>256</v>
      </c>
      <c r="O184" s="1" t="s">
        <v>257</v>
      </c>
      <c r="P184" s="1" t="s">
        <v>1663</v>
      </c>
      <c r="Q184" s="1" t="s">
        <v>1664</v>
      </c>
      <c r="R184" s="1">
        <v>153</v>
      </c>
      <c r="S184" s="1" t="s">
        <v>37</v>
      </c>
      <c r="T184" s="1" t="s">
        <v>1665</v>
      </c>
      <c r="U184" s="1" t="str">
        <f>HYPERLINK("http://dx.doi.org/10.1016/j.ecolind.2023.110381","http://dx.doi.org/10.1016/j.ecolind.2023.110381")</f>
        <v>http://dx.doi.org/10.1016/j.ecolind.2023.110381</v>
      </c>
      <c r="V184" s="1">
        <v>14</v>
      </c>
      <c r="W184" s="1" t="s">
        <v>1666</v>
      </c>
      <c r="X184" s="1" t="s">
        <v>41</v>
      </c>
      <c r="Y184" s="1" t="s">
        <v>1667</v>
      </c>
      <c r="Z184" s="1" t="s">
        <v>37</v>
      </c>
      <c r="AA184" s="1" t="s">
        <v>142</v>
      </c>
    </row>
    <row r="185" spans="1:27" ht="18.5" x14ac:dyDescent="0.45">
      <c r="A185" s="1" t="s">
        <v>1668</v>
      </c>
      <c r="B185" s="1" t="s">
        <v>1669</v>
      </c>
      <c r="C185" s="1" t="s">
        <v>1556</v>
      </c>
      <c r="D185" s="1" t="s">
        <v>30</v>
      </c>
      <c r="E185" s="3">
        <v>2023</v>
      </c>
      <c r="F185" s="1" t="s">
        <v>1670</v>
      </c>
      <c r="G185" s="1" t="s">
        <v>1544</v>
      </c>
      <c r="H185" s="1" t="s">
        <v>843</v>
      </c>
      <c r="I185" s="1">
        <v>62</v>
      </c>
      <c r="J185" s="1">
        <v>12</v>
      </c>
      <c r="K185" s="1">
        <v>5</v>
      </c>
      <c r="L185" s="1">
        <v>15</v>
      </c>
      <c r="M185" s="1" t="s">
        <v>255</v>
      </c>
      <c r="N185" s="1" t="s">
        <v>256</v>
      </c>
      <c r="O185" s="1" t="s">
        <v>257</v>
      </c>
      <c r="P185" s="1" t="s">
        <v>1559</v>
      </c>
      <c r="Q185" s="1" t="s">
        <v>1560</v>
      </c>
      <c r="R185" s="1">
        <v>1278</v>
      </c>
      <c r="S185" s="1" t="s">
        <v>37</v>
      </c>
      <c r="T185" s="1" t="s">
        <v>1671</v>
      </c>
      <c r="U185" s="1" t="str">
        <f>HYPERLINK("http://dx.doi.org/10.1016/j.molstruc.2023.134927","http://dx.doi.org/10.1016/j.molstruc.2023.134927")</f>
        <v>http://dx.doi.org/10.1016/j.molstruc.2023.134927</v>
      </c>
      <c r="V185" s="1">
        <v>14</v>
      </c>
      <c r="W185" s="1" t="s">
        <v>973</v>
      </c>
      <c r="X185" s="1" t="s">
        <v>41</v>
      </c>
      <c r="Y185" s="1" t="s">
        <v>974</v>
      </c>
      <c r="Z185" s="1" t="s">
        <v>37</v>
      </c>
      <c r="AA185" s="1" t="s">
        <v>37</v>
      </c>
    </row>
    <row r="186" spans="1:27" ht="18.5" x14ac:dyDescent="0.45">
      <c r="A186" s="1" t="s">
        <v>1672</v>
      </c>
      <c r="B186" s="1" t="s">
        <v>1673</v>
      </c>
      <c r="C186" s="1" t="s">
        <v>1197</v>
      </c>
      <c r="D186" s="1" t="s">
        <v>181</v>
      </c>
      <c r="E186" s="3">
        <v>2023</v>
      </c>
      <c r="F186" s="1" t="s">
        <v>1674</v>
      </c>
      <c r="G186" s="1" t="s">
        <v>1675</v>
      </c>
      <c r="H186" s="1" t="s">
        <v>1676</v>
      </c>
      <c r="I186" s="1">
        <v>1</v>
      </c>
      <c r="J186" s="1">
        <v>0</v>
      </c>
      <c r="K186" s="1">
        <v>0</v>
      </c>
      <c r="L186" s="1">
        <v>1</v>
      </c>
      <c r="M186" s="1" t="s">
        <v>605</v>
      </c>
      <c r="N186" s="1" t="s">
        <v>402</v>
      </c>
      <c r="O186" s="1" t="s">
        <v>606</v>
      </c>
      <c r="P186" s="1" t="s">
        <v>1199</v>
      </c>
      <c r="Q186" s="1" t="s">
        <v>1200</v>
      </c>
      <c r="R186" s="1">
        <v>22</v>
      </c>
      <c r="S186" s="1">
        <v>7</v>
      </c>
      <c r="T186" s="1" t="s">
        <v>1677</v>
      </c>
      <c r="U186" s="1" t="str">
        <f>HYPERLINK("http://dx.doi.org/10.1007/s43630-023-00445-x","http://dx.doi.org/10.1007/s43630-023-00445-x")</f>
        <v>http://dx.doi.org/10.1007/s43630-023-00445-x</v>
      </c>
      <c r="V186" s="1">
        <v>1</v>
      </c>
      <c r="W186" s="1" t="s">
        <v>1202</v>
      </c>
      <c r="X186" s="1" t="s">
        <v>41</v>
      </c>
      <c r="Y186" s="1" t="s">
        <v>1204</v>
      </c>
      <c r="Z186" s="1">
        <v>37312010</v>
      </c>
      <c r="AA186" s="1" t="s">
        <v>192</v>
      </c>
    </row>
    <row r="187" spans="1:27" ht="18.5" x14ac:dyDescent="0.45">
      <c r="A187" s="1" t="s">
        <v>1678</v>
      </c>
      <c r="B187" s="1" t="s">
        <v>1679</v>
      </c>
      <c r="C187" s="1" t="s">
        <v>1680</v>
      </c>
      <c r="D187" s="1" t="s">
        <v>30</v>
      </c>
      <c r="E187" s="3">
        <v>2023</v>
      </c>
      <c r="F187" s="1" t="s">
        <v>1681</v>
      </c>
      <c r="G187" s="1" t="s">
        <v>1682</v>
      </c>
      <c r="H187" s="1" t="s">
        <v>1683</v>
      </c>
      <c r="I187" s="1">
        <v>55</v>
      </c>
      <c r="J187" s="1">
        <v>11</v>
      </c>
      <c r="K187" s="1">
        <v>1</v>
      </c>
      <c r="L187" s="1">
        <v>1</v>
      </c>
      <c r="M187" s="1" t="s">
        <v>330</v>
      </c>
      <c r="N187" s="1" t="s">
        <v>331</v>
      </c>
      <c r="O187" s="1" t="s">
        <v>332</v>
      </c>
      <c r="P187" s="1" t="s">
        <v>1684</v>
      </c>
      <c r="Q187" s="1" t="s">
        <v>1685</v>
      </c>
      <c r="R187" s="1">
        <v>9</v>
      </c>
      <c r="S187" s="1">
        <v>2</v>
      </c>
      <c r="T187" s="1" t="s">
        <v>1686</v>
      </c>
      <c r="U187" s="1" t="str">
        <f>HYPERLINK("http://dx.doi.org/10.1007/s40808-022-01576-3","http://dx.doi.org/10.1007/s40808-022-01576-3")</f>
        <v>http://dx.doi.org/10.1007/s40808-022-01576-3</v>
      </c>
      <c r="V187" s="1">
        <v>16</v>
      </c>
      <c r="W187" s="1" t="s">
        <v>433</v>
      </c>
      <c r="X187" s="1" t="s">
        <v>56</v>
      </c>
      <c r="Y187" s="1" t="s">
        <v>434</v>
      </c>
      <c r="Z187" s="1" t="s">
        <v>37</v>
      </c>
      <c r="AA187" s="1" t="s">
        <v>37</v>
      </c>
    </row>
    <row r="188" spans="1:27" ht="18.5" x14ac:dyDescent="0.45">
      <c r="A188" s="1" t="s">
        <v>1687</v>
      </c>
      <c r="B188" s="1" t="s">
        <v>1688</v>
      </c>
      <c r="C188" s="1" t="s">
        <v>1176</v>
      </c>
      <c r="D188" s="1" t="s">
        <v>30</v>
      </c>
      <c r="E188" s="3">
        <v>2023</v>
      </c>
      <c r="F188" s="1" t="s">
        <v>1689</v>
      </c>
      <c r="G188" s="1" t="s">
        <v>1690</v>
      </c>
      <c r="H188" s="1" t="s">
        <v>1691</v>
      </c>
      <c r="I188" s="1">
        <v>26</v>
      </c>
      <c r="J188" s="1">
        <v>4</v>
      </c>
      <c r="K188" s="1">
        <v>0</v>
      </c>
      <c r="L188" s="1">
        <v>7</v>
      </c>
      <c r="M188" s="1" t="s">
        <v>1179</v>
      </c>
      <c r="N188" s="1" t="s">
        <v>256</v>
      </c>
      <c r="O188" s="1" t="s">
        <v>1180</v>
      </c>
      <c r="P188" s="1" t="s">
        <v>1181</v>
      </c>
      <c r="Q188" s="1" t="s">
        <v>1182</v>
      </c>
      <c r="R188" s="1">
        <v>45</v>
      </c>
      <c r="S188" s="1">
        <v>3</v>
      </c>
      <c r="T188" s="1" t="s">
        <v>1692</v>
      </c>
      <c r="U188" s="1" t="str">
        <f>HYPERLINK("http://dx.doi.org/10.3233/JIFS-223234","http://dx.doi.org/10.3233/JIFS-223234")</f>
        <v>http://dx.doi.org/10.3233/JIFS-223234</v>
      </c>
      <c r="V188" s="1">
        <v>14</v>
      </c>
      <c r="W188" s="1" t="s">
        <v>190</v>
      </c>
      <c r="X188" s="1" t="s">
        <v>41</v>
      </c>
      <c r="Y188" s="1" t="s">
        <v>191</v>
      </c>
      <c r="Z188" s="1" t="s">
        <v>37</v>
      </c>
      <c r="AA188" s="1" t="s">
        <v>37</v>
      </c>
    </row>
    <row r="189" spans="1:27" ht="18.5" x14ac:dyDescent="0.45">
      <c r="A189" s="1" t="s">
        <v>1693</v>
      </c>
      <c r="B189" s="1" t="s">
        <v>1694</v>
      </c>
      <c r="C189" s="1" t="s">
        <v>1514</v>
      </c>
      <c r="D189" s="1" t="s">
        <v>30</v>
      </c>
      <c r="E189" s="3">
        <v>2023</v>
      </c>
      <c r="F189" s="1" t="s">
        <v>1695</v>
      </c>
      <c r="G189" s="1" t="s">
        <v>1696</v>
      </c>
      <c r="H189" s="1" t="s">
        <v>1697</v>
      </c>
      <c r="I189" s="1">
        <v>56</v>
      </c>
      <c r="J189" s="1">
        <v>13</v>
      </c>
      <c r="K189" s="1">
        <v>6</v>
      </c>
      <c r="L189" s="1">
        <v>12</v>
      </c>
      <c r="M189" s="1" t="s">
        <v>1516</v>
      </c>
      <c r="N189" s="1" t="s">
        <v>137</v>
      </c>
      <c r="O189" s="1" t="s">
        <v>1517</v>
      </c>
      <c r="P189" s="1" t="s">
        <v>1518</v>
      </c>
      <c r="Q189" s="1" t="s">
        <v>1519</v>
      </c>
      <c r="R189" s="1">
        <v>442</v>
      </c>
      <c r="S189" s="1" t="s">
        <v>37</v>
      </c>
      <c r="T189" s="1" t="s">
        <v>1698</v>
      </c>
      <c r="U189" s="1" t="str">
        <f>HYPERLINK("http://dx.doi.org/10.1016/j.jphotochem.2023.114806","http://dx.doi.org/10.1016/j.jphotochem.2023.114806")</f>
        <v>http://dx.doi.org/10.1016/j.jphotochem.2023.114806</v>
      </c>
      <c r="V189" s="1">
        <v>15</v>
      </c>
      <c r="W189" s="1" t="s">
        <v>973</v>
      </c>
      <c r="X189" s="1" t="s">
        <v>41</v>
      </c>
      <c r="Y189" s="1" t="s">
        <v>974</v>
      </c>
      <c r="Z189" s="1" t="s">
        <v>37</v>
      </c>
      <c r="AA189" s="1" t="s">
        <v>37</v>
      </c>
    </row>
    <row r="190" spans="1:27" ht="18.5" x14ac:dyDescent="0.45">
      <c r="A190" s="1" t="s">
        <v>1699</v>
      </c>
      <c r="B190" s="1" t="s">
        <v>1700</v>
      </c>
      <c r="C190" s="1" t="s">
        <v>1701</v>
      </c>
      <c r="D190" s="1" t="s">
        <v>30</v>
      </c>
      <c r="E190" s="3">
        <v>2023</v>
      </c>
      <c r="F190" s="1" t="s">
        <v>1702</v>
      </c>
      <c r="G190" s="1" t="s">
        <v>1703</v>
      </c>
      <c r="H190" s="1" t="s">
        <v>33</v>
      </c>
      <c r="I190" s="1">
        <v>94</v>
      </c>
      <c r="J190" s="1">
        <v>32</v>
      </c>
      <c r="K190" s="1">
        <v>10</v>
      </c>
      <c r="L190" s="1">
        <v>67</v>
      </c>
      <c r="M190" s="1" t="s">
        <v>123</v>
      </c>
      <c r="N190" s="1" t="s">
        <v>124</v>
      </c>
      <c r="O190" s="1" t="s">
        <v>125</v>
      </c>
      <c r="P190" s="1" t="s">
        <v>1704</v>
      </c>
      <c r="Q190" s="1" t="s">
        <v>1705</v>
      </c>
      <c r="R190" s="1">
        <v>48</v>
      </c>
      <c r="S190" s="1">
        <v>25</v>
      </c>
      <c r="T190" s="1" t="s">
        <v>1706</v>
      </c>
      <c r="U190" s="1" t="str">
        <f>HYPERLINK("http://dx.doi.org/10.1016/j.ijhydene.2022.12.024","http://dx.doi.org/10.1016/j.ijhydene.2022.12.024")</f>
        <v>http://dx.doi.org/10.1016/j.ijhydene.2022.12.024</v>
      </c>
      <c r="V190" s="1">
        <v>24</v>
      </c>
      <c r="W190" s="1" t="s">
        <v>1707</v>
      </c>
      <c r="X190" s="1" t="s">
        <v>41</v>
      </c>
      <c r="Y190" s="1" t="s">
        <v>1708</v>
      </c>
      <c r="Z190" s="1" t="s">
        <v>37</v>
      </c>
      <c r="AA190" s="1" t="s">
        <v>37</v>
      </c>
    </row>
    <row r="191" spans="1:27" ht="18.5" x14ac:dyDescent="0.45">
      <c r="A191" s="1" t="s">
        <v>1709</v>
      </c>
      <c r="B191" s="1" t="s">
        <v>1710</v>
      </c>
      <c r="C191" s="1" t="s">
        <v>1711</v>
      </c>
      <c r="D191" s="1" t="s">
        <v>340</v>
      </c>
      <c r="E191" s="3">
        <v>2023</v>
      </c>
      <c r="F191" s="1" t="s">
        <v>1712</v>
      </c>
      <c r="G191" s="1" t="s">
        <v>1713</v>
      </c>
      <c r="H191" s="1" t="s">
        <v>1714</v>
      </c>
      <c r="I191" s="1">
        <v>52</v>
      </c>
      <c r="J191" s="1">
        <v>5</v>
      </c>
      <c r="K191" s="1">
        <v>0</v>
      </c>
      <c r="L191" s="1">
        <v>6</v>
      </c>
      <c r="M191" s="1" t="s">
        <v>184</v>
      </c>
      <c r="N191" s="1" t="s">
        <v>571</v>
      </c>
      <c r="O191" s="1" t="s">
        <v>572</v>
      </c>
      <c r="P191" s="1" t="s">
        <v>1715</v>
      </c>
      <c r="Q191" s="1" t="s">
        <v>1716</v>
      </c>
      <c r="R191" s="1" t="s">
        <v>37</v>
      </c>
      <c r="S191" s="1" t="s">
        <v>37</v>
      </c>
      <c r="T191" s="1" t="s">
        <v>1717</v>
      </c>
      <c r="U191" s="1" t="str">
        <f>HYPERLINK("http://dx.doi.org/10.1007/s00371-023-03050-2","http://dx.doi.org/10.1007/s00371-023-03050-2")</f>
        <v>http://dx.doi.org/10.1007/s00371-023-03050-2</v>
      </c>
      <c r="V191" s="1">
        <v>24</v>
      </c>
      <c r="W191" s="1" t="s">
        <v>1718</v>
      </c>
      <c r="X191" s="1" t="s">
        <v>41</v>
      </c>
      <c r="Y191" s="1" t="s">
        <v>191</v>
      </c>
      <c r="Z191" s="1" t="s">
        <v>37</v>
      </c>
      <c r="AA191" s="1" t="s">
        <v>37</v>
      </c>
    </row>
    <row r="192" spans="1:27" ht="18.5" x14ac:dyDescent="0.45">
      <c r="A192" s="1" t="s">
        <v>1719</v>
      </c>
      <c r="B192" s="1" t="s">
        <v>1720</v>
      </c>
      <c r="C192" s="1" t="s">
        <v>558</v>
      </c>
      <c r="D192" s="1" t="s">
        <v>30</v>
      </c>
      <c r="E192" s="3">
        <v>2023</v>
      </c>
      <c r="F192" s="1" t="s">
        <v>1721</v>
      </c>
      <c r="G192" s="1" t="s">
        <v>1703</v>
      </c>
      <c r="H192" s="1" t="s">
        <v>560</v>
      </c>
      <c r="I192" s="1">
        <v>51</v>
      </c>
      <c r="J192" s="1">
        <v>56</v>
      </c>
      <c r="K192" s="1">
        <v>12</v>
      </c>
      <c r="L192" s="1">
        <v>112</v>
      </c>
      <c r="M192" s="1" t="s">
        <v>123</v>
      </c>
      <c r="N192" s="1" t="s">
        <v>124</v>
      </c>
      <c r="O192" s="1" t="s">
        <v>125</v>
      </c>
      <c r="P192" s="1" t="s">
        <v>561</v>
      </c>
      <c r="Q192" s="1" t="s">
        <v>562</v>
      </c>
      <c r="R192" s="1">
        <v>211</v>
      </c>
      <c r="S192" s="1" t="s">
        <v>37</v>
      </c>
      <c r="T192" s="1" t="s">
        <v>1722</v>
      </c>
      <c r="U192" s="1" t="str">
        <f>HYPERLINK("http://dx.doi.org/10.1016/j.eswa.2022.118688","http://dx.doi.org/10.1016/j.eswa.2022.118688")</f>
        <v>http://dx.doi.org/10.1016/j.eswa.2022.118688</v>
      </c>
      <c r="V192" s="1">
        <v>17</v>
      </c>
      <c r="W192" s="1" t="s">
        <v>564</v>
      </c>
      <c r="X192" s="1" t="s">
        <v>41</v>
      </c>
      <c r="Y192" s="1" t="s">
        <v>565</v>
      </c>
      <c r="Z192" s="1" t="s">
        <v>37</v>
      </c>
      <c r="AA192" s="1" t="s">
        <v>37</v>
      </c>
    </row>
    <row r="193" spans="1:27" ht="18.5" x14ac:dyDescent="0.45">
      <c r="A193" s="1" t="s">
        <v>1723</v>
      </c>
      <c r="B193" s="1" t="s">
        <v>1724</v>
      </c>
      <c r="C193" s="1" t="s">
        <v>1725</v>
      </c>
      <c r="D193" s="1" t="s">
        <v>30</v>
      </c>
      <c r="E193" s="3">
        <v>2023</v>
      </c>
      <c r="F193" s="1" t="s">
        <v>1726</v>
      </c>
      <c r="G193" s="1" t="s">
        <v>1727</v>
      </c>
      <c r="H193" s="1" t="s">
        <v>1728</v>
      </c>
      <c r="I193" s="1">
        <v>52</v>
      </c>
      <c r="J193" s="1">
        <v>29</v>
      </c>
      <c r="K193" s="1">
        <v>0</v>
      </c>
      <c r="L193" s="1">
        <v>1</v>
      </c>
      <c r="M193" s="1" t="s">
        <v>255</v>
      </c>
      <c r="N193" s="1" t="s">
        <v>256</v>
      </c>
      <c r="O193" s="1" t="s">
        <v>257</v>
      </c>
      <c r="P193" s="1" t="s">
        <v>1729</v>
      </c>
      <c r="Q193" s="1" t="s">
        <v>37</v>
      </c>
      <c r="R193" s="1">
        <v>100</v>
      </c>
      <c r="S193" s="1">
        <v>4</v>
      </c>
      <c r="T193" s="1" t="s">
        <v>1730</v>
      </c>
      <c r="U193" s="1" t="str">
        <f>HYPERLINK("http://dx.doi.org/10.1016/j.jics.2023.100983","http://dx.doi.org/10.1016/j.jics.2023.100983")</f>
        <v>http://dx.doi.org/10.1016/j.jics.2023.100983</v>
      </c>
      <c r="V193" s="1">
        <v>16</v>
      </c>
      <c r="W193" s="1" t="s">
        <v>1037</v>
      </c>
      <c r="X193" s="1" t="s">
        <v>41</v>
      </c>
      <c r="Y193" s="1" t="s">
        <v>974</v>
      </c>
      <c r="Z193" s="1" t="s">
        <v>37</v>
      </c>
      <c r="AA193" s="1" t="s">
        <v>37</v>
      </c>
    </row>
    <row r="194" spans="1:27" ht="18.5" x14ac:dyDescent="0.45">
      <c r="A194" s="1" t="s">
        <v>1731</v>
      </c>
      <c r="B194" s="1" t="s">
        <v>1732</v>
      </c>
      <c r="C194" s="1" t="s">
        <v>1176</v>
      </c>
      <c r="D194" s="1" t="s">
        <v>30</v>
      </c>
      <c r="E194" s="3">
        <v>2023</v>
      </c>
      <c r="F194" s="1" t="s">
        <v>1733</v>
      </c>
      <c r="G194" s="1" t="s">
        <v>1734</v>
      </c>
      <c r="H194" s="1" t="s">
        <v>33</v>
      </c>
      <c r="I194" s="1">
        <v>30</v>
      </c>
      <c r="J194" s="1">
        <v>3</v>
      </c>
      <c r="K194" s="1">
        <v>2</v>
      </c>
      <c r="L194" s="1">
        <v>33</v>
      </c>
      <c r="M194" s="1" t="s">
        <v>1179</v>
      </c>
      <c r="N194" s="1" t="s">
        <v>256</v>
      </c>
      <c r="O194" s="1" t="s">
        <v>1180</v>
      </c>
      <c r="P194" s="1" t="s">
        <v>1181</v>
      </c>
      <c r="Q194" s="1" t="s">
        <v>1182</v>
      </c>
      <c r="R194" s="1">
        <v>45</v>
      </c>
      <c r="S194" s="1">
        <v>5</v>
      </c>
      <c r="T194" s="1" t="s">
        <v>1735</v>
      </c>
      <c r="U194" s="1" t="str">
        <f>HYPERLINK("http://dx.doi.org/10.3233/JIFS-223054","http://dx.doi.org/10.3233/JIFS-223054")</f>
        <v>http://dx.doi.org/10.3233/JIFS-223054</v>
      </c>
      <c r="V194" s="1">
        <v>14</v>
      </c>
      <c r="W194" s="1" t="s">
        <v>190</v>
      </c>
      <c r="X194" s="1" t="s">
        <v>41</v>
      </c>
      <c r="Y194" s="1" t="s">
        <v>191</v>
      </c>
      <c r="Z194" s="1" t="s">
        <v>37</v>
      </c>
      <c r="AA194" s="1" t="s">
        <v>37</v>
      </c>
    </row>
    <row r="195" spans="1:27" ht="18.5" x14ac:dyDescent="0.45">
      <c r="A195" s="1" t="s">
        <v>1736</v>
      </c>
      <c r="B195" s="1" t="s">
        <v>1737</v>
      </c>
      <c r="C195" s="1" t="s">
        <v>558</v>
      </c>
      <c r="D195" s="1" t="s">
        <v>30</v>
      </c>
      <c r="E195" s="3">
        <v>2023</v>
      </c>
      <c r="F195" s="1" t="s">
        <v>1738</v>
      </c>
      <c r="G195" s="1" t="s">
        <v>1323</v>
      </c>
      <c r="H195" s="1" t="s">
        <v>1324</v>
      </c>
      <c r="I195" s="1">
        <v>82</v>
      </c>
      <c r="J195" s="1">
        <v>14</v>
      </c>
      <c r="K195" s="1">
        <v>6</v>
      </c>
      <c r="L195" s="1">
        <v>43</v>
      </c>
      <c r="M195" s="1" t="s">
        <v>123</v>
      </c>
      <c r="N195" s="1" t="s">
        <v>124</v>
      </c>
      <c r="O195" s="1" t="s">
        <v>125</v>
      </c>
      <c r="P195" s="1" t="s">
        <v>561</v>
      </c>
      <c r="Q195" s="1" t="s">
        <v>562</v>
      </c>
      <c r="R195" s="1">
        <v>229</v>
      </c>
      <c r="S195" s="1" t="s">
        <v>37</v>
      </c>
      <c r="T195" s="1" t="s">
        <v>1739</v>
      </c>
      <c r="U195" s="1" t="str">
        <f>HYPERLINK("http://dx.doi.org/10.1016/j.eswa.2023.120407","http://dx.doi.org/10.1016/j.eswa.2023.120407")</f>
        <v>http://dx.doi.org/10.1016/j.eswa.2023.120407</v>
      </c>
      <c r="V195" s="1">
        <v>26</v>
      </c>
      <c r="W195" s="1" t="s">
        <v>564</v>
      </c>
      <c r="X195" s="1" t="s">
        <v>41</v>
      </c>
      <c r="Y195" s="1" t="s">
        <v>565</v>
      </c>
      <c r="Z195" s="1" t="s">
        <v>37</v>
      </c>
      <c r="AA195" s="1" t="s">
        <v>37</v>
      </c>
    </row>
    <row r="196" spans="1:27" ht="18.5" x14ac:dyDescent="0.45">
      <c r="A196" s="1" t="s">
        <v>1740</v>
      </c>
      <c r="B196" s="1" t="s">
        <v>1741</v>
      </c>
      <c r="C196" s="1" t="s">
        <v>1742</v>
      </c>
      <c r="D196" s="1" t="s">
        <v>30</v>
      </c>
      <c r="E196" s="3">
        <v>2023</v>
      </c>
      <c r="F196" s="1" t="s">
        <v>1743</v>
      </c>
      <c r="G196" s="1" t="s">
        <v>1727</v>
      </c>
      <c r="H196" s="1" t="s">
        <v>1744</v>
      </c>
      <c r="I196" s="1">
        <v>49</v>
      </c>
      <c r="J196" s="1">
        <v>22</v>
      </c>
      <c r="K196" s="1">
        <v>0</v>
      </c>
      <c r="L196" s="1">
        <v>0</v>
      </c>
      <c r="M196" s="1" t="s">
        <v>1309</v>
      </c>
      <c r="N196" s="1" t="s">
        <v>1310</v>
      </c>
      <c r="O196" s="1" t="s">
        <v>1311</v>
      </c>
      <c r="P196" s="1" t="s">
        <v>1745</v>
      </c>
      <c r="Q196" s="1" t="s">
        <v>1746</v>
      </c>
      <c r="R196" s="1">
        <v>103</v>
      </c>
      <c r="S196" s="1">
        <v>9</v>
      </c>
      <c r="T196" s="1" t="s">
        <v>1747</v>
      </c>
      <c r="U196" s="1" t="str">
        <f>HYPERLINK("http://dx.doi.org/10.1002/zamm.202200080","http://dx.doi.org/10.1002/zamm.202200080")</f>
        <v>http://dx.doi.org/10.1002/zamm.202200080</v>
      </c>
      <c r="V196" s="1">
        <v>22</v>
      </c>
      <c r="W196" s="1" t="s">
        <v>1748</v>
      </c>
      <c r="X196" s="1" t="s">
        <v>41</v>
      </c>
      <c r="Y196" s="1" t="s">
        <v>1749</v>
      </c>
      <c r="Z196" s="1" t="s">
        <v>37</v>
      </c>
      <c r="AA196" s="1" t="s">
        <v>37</v>
      </c>
    </row>
    <row r="197" spans="1:27" ht="18.5" x14ac:dyDescent="0.45">
      <c r="A197" s="1" t="s">
        <v>1750</v>
      </c>
      <c r="B197" s="1" t="s">
        <v>1751</v>
      </c>
      <c r="C197" s="1" t="s">
        <v>1752</v>
      </c>
      <c r="D197" s="1" t="s">
        <v>30</v>
      </c>
      <c r="E197" s="3">
        <v>2023</v>
      </c>
      <c r="F197" s="1" t="s">
        <v>1753</v>
      </c>
      <c r="G197" s="1" t="s">
        <v>1754</v>
      </c>
      <c r="H197" s="1" t="s">
        <v>1755</v>
      </c>
      <c r="I197" s="1">
        <v>93</v>
      </c>
      <c r="J197" s="1">
        <v>1</v>
      </c>
      <c r="K197" s="1">
        <v>0</v>
      </c>
      <c r="L197" s="1">
        <v>6</v>
      </c>
      <c r="M197" s="1" t="s">
        <v>1756</v>
      </c>
      <c r="N197" s="1" t="s">
        <v>1757</v>
      </c>
      <c r="O197" s="1" t="s">
        <v>1758</v>
      </c>
      <c r="P197" s="1" t="s">
        <v>1759</v>
      </c>
      <c r="Q197" s="1" t="s">
        <v>1760</v>
      </c>
      <c r="R197" s="1">
        <v>18</v>
      </c>
      <c r="S197" s="1">
        <v>2</v>
      </c>
      <c r="T197" s="1" t="s">
        <v>1761</v>
      </c>
      <c r="U197" s="1" t="str">
        <f>HYPERLINK("http://dx.doi.org/10.2174/1574893618666221019092212","http://dx.doi.org/10.2174/1574893618666221019092212")</f>
        <v>http://dx.doi.org/10.2174/1574893618666221019092212</v>
      </c>
      <c r="V197" s="1">
        <v>11</v>
      </c>
      <c r="W197" s="1" t="s">
        <v>1762</v>
      </c>
      <c r="X197" s="1" t="s">
        <v>41</v>
      </c>
      <c r="Y197" s="1" t="s">
        <v>1763</v>
      </c>
      <c r="Z197" s="1" t="s">
        <v>37</v>
      </c>
      <c r="AA197" s="1" t="s">
        <v>37</v>
      </c>
    </row>
    <row r="198" spans="1:27" ht="18.5" x14ac:dyDescent="0.45">
      <c r="A198" s="1" t="s">
        <v>1764</v>
      </c>
      <c r="B198" s="1" t="s">
        <v>1765</v>
      </c>
      <c r="C198" s="1" t="s">
        <v>1766</v>
      </c>
      <c r="D198" s="1" t="s">
        <v>30</v>
      </c>
      <c r="E198" s="3">
        <v>2023</v>
      </c>
      <c r="F198" s="1" t="s">
        <v>1767</v>
      </c>
      <c r="G198" s="1" t="s">
        <v>1768</v>
      </c>
      <c r="H198" s="1" t="s">
        <v>1769</v>
      </c>
      <c r="I198" s="1">
        <v>8</v>
      </c>
      <c r="J198" s="1">
        <v>0</v>
      </c>
      <c r="K198" s="1">
        <v>0</v>
      </c>
      <c r="L198" s="1">
        <v>0</v>
      </c>
      <c r="M198" s="1" t="s">
        <v>380</v>
      </c>
      <c r="N198" s="1" t="s">
        <v>381</v>
      </c>
      <c r="O198" s="1" t="s">
        <v>382</v>
      </c>
      <c r="P198" s="1" t="s">
        <v>1770</v>
      </c>
      <c r="Q198" s="1" t="s">
        <v>1771</v>
      </c>
      <c r="R198" s="1">
        <v>12</v>
      </c>
      <c r="S198" s="1">
        <v>10</v>
      </c>
      <c r="T198" s="1" t="s">
        <v>1772</v>
      </c>
      <c r="U198" s="1" t="str">
        <f>HYPERLINK("http://dx.doi.org/10.4103/jfmpc.jfmpc_2343_21","http://dx.doi.org/10.4103/jfmpc.jfmpc_2343_21")</f>
        <v>http://dx.doi.org/10.4103/jfmpc.jfmpc_2343_21</v>
      </c>
      <c r="V198" s="1">
        <v>3</v>
      </c>
      <c r="W198" s="1" t="s">
        <v>1773</v>
      </c>
      <c r="X198" s="1" t="s">
        <v>56</v>
      </c>
      <c r="Y198" s="1" t="s">
        <v>1774</v>
      </c>
      <c r="Z198" s="1">
        <v>38074223</v>
      </c>
      <c r="AA198" s="1" t="s">
        <v>42</v>
      </c>
    </row>
    <row r="199" spans="1:27" ht="18.5" x14ac:dyDescent="0.45">
      <c r="A199" s="1" t="s">
        <v>1775</v>
      </c>
      <c r="B199" s="1" t="s">
        <v>1776</v>
      </c>
      <c r="C199" s="1" t="s">
        <v>206</v>
      </c>
      <c r="D199" s="1" t="s">
        <v>30</v>
      </c>
      <c r="E199" s="3">
        <v>2023</v>
      </c>
      <c r="F199" s="1" t="s">
        <v>1777</v>
      </c>
      <c r="G199" s="1" t="s">
        <v>1368</v>
      </c>
      <c r="H199" s="1" t="s">
        <v>560</v>
      </c>
      <c r="I199" s="1">
        <v>58</v>
      </c>
      <c r="J199" s="1">
        <v>23</v>
      </c>
      <c r="K199" s="1">
        <v>2</v>
      </c>
      <c r="L199" s="1">
        <v>11</v>
      </c>
      <c r="M199" s="1" t="s">
        <v>208</v>
      </c>
      <c r="N199" s="1" t="s">
        <v>209</v>
      </c>
      <c r="O199" s="1" t="s">
        <v>210</v>
      </c>
      <c r="P199" s="1" t="s">
        <v>211</v>
      </c>
      <c r="Q199" s="1" t="s">
        <v>212</v>
      </c>
      <c r="R199" s="1">
        <v>57</v>
      </c>
      <c r="S199" s="1">
        <v>1</v>
      </c>
      <c r="T199" s="1" t="s">
        <v>1778</v>
      </c>
      <c r="U199" s="1" t="str">
        <f>HYPERLINK("http://dx.doi.org/10.1051/ro/2023005","http://dx.doi.org/10.1051/ro/2023005")</f>
        <v>http://dx.doi.org/10.1051/ro/2023005</v>
      </c>
      <c r="V199" s="1">
        <v>25</v>
      </c>
      <c r="W199" s="1" t="s">
        <v>214</v>
      </c>
      <c r="X199" s="1" t="s">
        <v>41</v>
      </c>
      <c r="Y199" s="1" t="s">
        <v>214</v>
      </c>
      <c r="Z199" s="1" t="s">
        <v>37</v>
      </c>
      <c r="AA199" s="1" t="s">
        <v>1049</v>
      </c>
    </row>
    <row r="200" spans="1:27" ht="18.5" x14ac:dyDescent="0.45">
      <c r="A200" s="1" t="s">
        <v>1779</v>
      </c>
      <c r="B200" s="1" t="s">
        <v>1780</v>
      </c>
      <c r="C200" s="1" t="s">
        <v>1207</v>
      </c>
      <c r="D200" s="1" t="s">
        <v>340</v>
      </c>
      <c r="E200" s="3">
        <v>2023</v>
      </c>
      <c r="F200" s="1" t="s">
        <v>1781</v>
      </c>
      <c r="G200" s="1" t="s">
        <v>1782</v>
      </c>
      <c r="H200" s="1" t="s">
        <v>1783</v>
      </c>
      <c r="I200" s="1">
        <v>34</v>
      </c>
      <c r="J200" s="1">
        <v>0</v>
      </c>
      <c r="K200" s="1">
        <v>0</v>
      </c>
      <c r="L200" s="1">
        <v>4</v>
      </c>
      <c r="M200" s="1" t="s">
        <v>184</v>
      </c>
      <c r="N200" s="1" t="s">
        <v>185</v>
      </c>
      <c r="O200" s="1" t="s">
        <v>186</v>
      </c>
      <c r="P200" s="1" t="s">
        <v>1211</v>
      </c>
      <c r="Q200" s="1" t="s">
        <v>1212</v>
      </c>
      <c r="R200" s="1" t="s">
        <v>37</v>
      </c>
      <c r="S200" s="1" t="s">
        <v>37</v>
      </c>
      <c r="T200" s="1" t="s">
        <v>1784</v>
      </c>
      <c r="U200" s="1" t="str">
        <f>HYPERLINK("http://dx.doi.org/10.1007/s11042-023-17393-4","http://dx.doi.org/10.1007/s11042-023-17393-4")</f>
        <v>http://dx.doi.org/10.1007/s11042-023-17393-4</v>
      </c>
      <c r="V200" s="1">
        <v>23</v>
      </c>
      <c r="W200" s="1" t="s">
        <v>1214</v>
      </c>
      <c r="X200" s="1" t="s">
        <v>41</v>
      </c>
      <c r="Y200" s="1" t="s">
        <v>130</v>
      </c>
      <c r="Z200" s="1" t="s">
        <v>37</v>
      </c>
      <c r="AA200" s="1" t="s">
        <v>37</v>
      </c>
    </row>
    <row r="201" spans="1:27" ht="18.5" x14ac:dyDescent="0.45">
      <c r="A201" s="1" t="s">
        <v>1785</v>
      </c>
      <c r="B201" s="1" t="s">
        <v>1786</v>
      </c>
      <c r="C201" s="1" t="s">
        <v>1787</v>
      </c>
      <c r="D201" s="1" t="s">
        <v>30</v>
      </c>
      <c r="E201" s="3">
        <v>2023</v>
      </c>
      <c r="F201" s="1" t="s">
        <v>1788</v>
      </c>
      <c r="G201" s="1" t="s">
        <v>1544</v>
      </c>
      <c r="H201" s="1" t="s">
        <v>1789</v>
      </c>
      <c r="I201" s="1">
        <v>41</v>
      </c>
      <c r="J201" s="1">
        <v>0</v>
      </c>
      <c r="K201" s="1">
        <v>0</v>
      </c>
      <c r="L201" s="1">
        <v>1</v>
      </c>
      <c r="M201" s="1" t="s">
        <v>1790</v>
      </c>
      <c r="N201" s="1" t="s">
        <v>1791</v>
      </c>
      <c r="O201" s="1" t="s">
        <v>1792</v>
      </c>
      <c r="P201" s="1" t="s">
        <v>1793</v>
      </c>
      <c r="Q201" s="1" t="s">
        <v>37</v>
      </c>
      <c r="R201" s="1">
        <v>18</v>
      </c>
      <c r="S201" s="1">
        <v>12</v>
      </c>
      <c r="T201" s="1" t="s">
        <v>1794</v>
      </c>
      <c r="U201" s="1" t="str">
        <f>HYPERLINK("http://dx.doi.org/10.25303/1812rjbt07013","http://dx.doi.org/10.25303/1812rjbt07013")</f>
        <v>http://dx.doi.org/10.25303/1812rjbt07013</v>
      </c>
      <c r="V201" s="1">
        <v>7</v>
      </c>
      <c r="W201" s="1" t="s">
        <v>953</v>
      </c>
      <c r="X201" s="1" t="s">
        <v>56</v>
      </c>
      <c r="Y201" s="1" t="s">
        <v>953</v>
      </c>
      <c r="Z201" s="1" t="s">
        <v>37</v>
      </c>
      <c r="AA201" s="1" t="s">
        <v>37</v>
      </c>
    </row>
    <row r="202" spans="1:27" ht="18.5" x14ac:dyDescent="0.45">
      <c r="A202" s="1" t="s">
        <v>1795</v>
      </c>
      <c r="B202" s="1" t="s">
        <v>1796</v>
      </c>
      <c r="C202" s="1" t="s">
        <v>1797</v>
      </c>
      <c r="D202" s="1" t="s">
        <v>30</v>
      </c>
      <c r="E202" s="3">
        <v>2023</v>
      </c>
      <c r="F202" s="1" t="s">
        <v>1798</v>
      </c>
      <c r="G202" s="1" t="s">
        <v>1799</v>
      </c>
      <c r="H202" s="1" t="s">
        <v>1800</v>
      </c>
      <c r="I202" s="1">
        <v>60</v>
      </c>
      <c r="J202" s="1">
        <v>4</v>
      </c>
      <c r="K202" s="1">
        <v>0</v>
      </c>
      <c r="L202" s="1">
        <v>5</v>
      </c>
      <c r="M202" s="1" t="s">
        <v>184</v>
      </c>
      <c r="N202" s="1" t="s">
        <v>185</v>
      </c>
      <c r="O202" s="1" t="s">
        <v>186</v>
      </c>
      <c r="P202" s="1" t="s">
        <v>1801</v>
      </c>
      <c r="Q202" s="1" t="s">
        <v>1802</v>
      </c>
      <c r="R202" s="1">
        <v>31</v>
      </c>
      <c r="S202" s="1">
        <v>5</v>
      </c>
      <c r="T202" s="1" t="s">
        <v>1803</v>
      </c>
      <c r="U202" s="1" t="str">
        <f>HYPERLINK("http://dx.doi.org/10.1007/s10499-023-01107-6","http://dx.doi.org/10.1007/s10499-023-01107-6")</f>
        <v>http://dx.doi.org/10.1007/s10499-023-01107-6</v>
      </c>
      <c r="V202" s="1">
        <v>19</v>
      </c>
      <c r="W202" s="1" t="s">
        <v>1302</v>
      </c>
      <c r="X202" s="1" t="s">
        <v>41</v>
      </c>
      <c r="Y202" s="1" t="s">
        <v>1302</v>
      </c>
      <c r="Z202" s="1" t="s">
        <v>37</v>
      </c>
      <c r="AA202" s="1" t="s">
        <v>37</v>
      </c>
    </row>
    <row r="203" spans="1:27" ht="18.5" x14ac:dyDescent="0.45">
      <c r="A203" s="1" t="s">
        <v>1804</v>
      </c>
      <c r="B203" s="1" t="s">
        <v>1805</v>
      </c>
      <c r="C203" s="1" t="s">
        <v>1403</v>
      </c>
      <c r="D203" s="1" t="s">
        <v>30</v>
      </c>
      <c r="E203" s="3">
        <v>2023</v>
      </c>
      <c r="F203" s="1" t="s">
        <v>1806</v>
      </c>
      <c r="G203" s="1" t="s">
        <v>1807</v>
      </c>
      <c r="H203" s="1" t="s">
        <v>1808</v>
      </c>
      <c r="I203" s="1">
        <v>75</v>
      </c>
      <c r="J203" s="1">
        <v>13</v>
      </c>
      <c r="K203" s="1">
        <v>12</v>
      </c>
      <c r="L203" s="1">
        <v>49</v>
      </c>
      <c r="M203" s="1" t="s">
        <v>255</v>
      </c>
      <c r="N203" s="1" t="s">
        <v>256</v>
      </c>
      <c r="O203" s="1" t="s">
        <v>257</v>
      </c>
      <c r="P203" s="1" t="s">
        <v>1405</v>
      </c>
      <c r="Q203" s="1" t="s">
        <v>1406</v>
      </c>
      <c r="R203" s="1">
        <v>244</v>
      </c>
      <c r="S203" s="1" t="s">
        <v>37</v>
      </c>
      <c r="T203" s="1" t="s">
        <v>1809</v>
      </c>
      <c r="U203" s="1" t="str">
        <f>HYPERLINK("http://dx.doi.org/10.1016/j.ijbiomac.2023.125389","http://dx.doi.org/10.1016/j.ijbiomac.2023.125389")</f>
        <v>http://dx.doi.org/10.1016/j.ijbiomac.2023.125389</v>
      </c>
      <c r="V203" s="1">
        <v>13</v>
      </c>
      <c r="W203" s="1" t="s">
        <v>1408</v>
      </c>
      <c r="X203" s="1" t="s">
        <v>41</v>
      </c>
      <c r="Y203" s="1" t="s">
        <v>1409</v>
      </c>
      <c r="Z203" s="1">
        <v>37331539</v>
      </c>
      <c r="AA203" s="1" t="s">
        <v>37</v>
      </c>
    </row>
    <row r="204" spans="1:27" ht="18.5" x14ac:dyDescent="0.45">
      <c r="A204" s="1" t="s">
        <v>1810</v>
      </c>
      <c r="B204" s="1" t="s">
        <v>1811</v>
      </c>
      <c r="C204" s="1" t="s">
        <v>1812</v>
      </c>
      <c r="D204" s="1" t="s">
        <v>30</v>
      </c>
      <c r="E204" s="3">
        <v>2023</v>
      </c>
      <c r="F204" s="1" t="s">
        <v>1813</v>
      </c>
      <c r="G204" s="1" t="s">
        <v>1727</v>
      </c>
      <c r="H204" s="1" t="s">
        <v>1814</v>
      </c>
      <c r="I204" s="1">
        <v>69</v>
      </c>
      <c r="J204" s="1">
        <v>28</v>
      </c>
      <c r="K204" s="1">
        <v>0</v>
      </c>
      <c r="L204" s="1">
        <v>0</v>
      </c>
      <c r="M204" s="1" t="s">
        <v>255</v>
      </c>
      <c r="N204" s="1" t="s">
        <v>256</v>
      </c>
      <c r="O204" s="1" t="s">
        <v>257</v>
      </c>
      <c r="P204" s="1" t="s">
        <v>1815</v>
      </c>
      <c r="Q204" s="1" t="s">
        <v>37</v>
      </c>
      <c r="R204" s="1">
        <v>15</v>
      </c>
      <c r="S204" s="1" t="s">
        <v>37</v>
      </c>
      <c r="T204" s="1" t="s">
        <v>1816</v>
      </c>
      <c r="U204" s="1" t="str">
        <f>HYPERLINK("http://dx.doi.org/10.1016/j.ceja.2023.100517","http://dx.doi.org/10.1016/j.ceja.2023.100517")</f>
        <v>http://dx.doi.org/10.1016/j.ceja.2023.100517</v>
      </c>
      <c r="V204" s="1">
        <v>22</v>
      </c>
      <c r="W204" s="1" t="s">
        <v>1817</v>
      </c>
      <c r="X204" s="1" t="s">
        <v>56</v>
      </c>
      <c r="Y204" s="1" t="s">
        <v>1194</v>
      </c>
      <c r="Z204" s="1" t="s">
        <v>37</v>
      </c>
      <c r="AA204" s="1" t="s">
        <v>42</v>
      </c>
    </row>
    <row r="205" spans="1:27" ht="18.5" x14ac:dyDescent="0.45">
      <c r="A205" s="1" t="s">
        <v>1818</v>
      </c>
      <c r="B205" s="1" t="s">
        <v>1819</v>
      </c>
      <c r="C205" s="1" t="s">
        <v>914</v>
      </c>
      <c r="D205" s="1" t="s">
        <v>30</v>
      </c>
      <c r="E205" s="3">
        <v>2023</v>
      </c>
      <c r="F205" s="1" t="s">
        <v>1820</v>
      </c>
      <c r="G205" s="1" t="s">
        <v>1821</v>
      </c>
      <c r="H205" s="1" t="s">
        <v>1822</v>
      </c>
      <c r="I205" s="1">
        <v>32</v>
      </c>
      <c r="J205" s="1">
        <v>5</v>
      </c>
      <c r="K205" s="1">
        <v>0</v>
      </c>
      <c r="L205" s="1">
        <v>0</v>
      </c>
      <c r="M205" s="1" t="s">
        <v>917</v>
      </c>
      <c r="N205" s="1" t="s">
        <v>76</v>
      </c>
      <c r="O205" s="1" t="s">
        <v>918</v>
      </c>
      <c r="P205" s="1" t="s">
        <v>919</v>
      </c>
      <c r="Q205" s="1" t="s">
        <v>920</v>
      </c>
      <c r="R205" s="1">
        <v>20</v>
      </c>
      <c r="S205" s="1" t="s">
        <v>37</v>
      </c>
      <c r="T205" s="1" t="s">
        <v>1823</v>
      </c>
      <c r="U205" s="1" t="str">
        <f>HYPERLINK("http://dx.doi.org/10.1016/j.cegh.2023.101218","http://dx.doi.org/10.1016/j.cegh.2023.101218")</f>
        <v>http://dx.doi.org/10.1016/j.cegh.2023.101218</v>
      </c>
      <c r="V205" s="1">
        <v>8</v>
      </c>
      <c r="W205" s="1" t="s">
        <v>386</v>
      </c>
      <c r="X205" s="1" t="s">
        <v>56</v>
      </c>
      <c r="Y205" s="1" t="s">
        <v>386</v>
      </c>
      <c r="Z205" s="1" t="s">
        <v>37</v>
      </c>
      <c r="AA205" s="1" t="s">
        <v>42</v>
      </c>
    </row>
    <row r="206" spans="1:27" ht="18.5" x14ac:dyDescent="0.45">
      <c r="A206" s="1" t="s">
        <v>1824</v>
      </c>
      <c r="B206" s="1" t="s">
        <v>1825</v>
      </c>
      <c r="C206" s="1" t="s">
        <v>1826</v>
      </c>
      <c r="D206" s="1" t="s">
        <v>30</v>
      </c>
      <c r="E206" s="3">
        <v>2023</v>
      </c>
      <c r="F206" s="1" t="s">
        <v>1827</v>
      </c>
      <c r="G206" s="1" t="s">
        <v>1331</v>
      </c>
      <c r="H206" s="1" t="s">
        <v>1828</v>
      </c>
      <c r="I206" s="1">
        <v>58</v>
      </c>
      <c r="J206" s="1">
        <v>9</v>
      </c>
      <c r="K206" s="1">
        <v>2</v>
      </c>
      <c r="L206" s="1">
        <v>20</v>
      </c>
      <c r="M206" s="1" t="s">
        <v>450</v>
      </c>
      <c r="N206" s="1" t="s">
        <v>451</v>
      </c>
      <c r="O206" s="1" t="s">
        <v>452</v>
      </c>
      <c r="P206" s="1" t="s">
        <v>1829</v>
      </c>
      <c r="Q206" s="1" t="s">
        <v>1830</v>
      </c>
      <c r="R206" s="1">
        <v>8</v>
      </c>
      <c r="S206" s="1">
        <v>1</v>
      </c>
      <c r="T206" s="1" t="s">
        <v>1831</v>
      </c>
      <c r="U206" s="1" t="str">
        <f>HYPERLINK("http://dx.doi.org/10.1049/cit2.12144","http://dx.doi.org/10.1049/cit2.12144")</f>
        <v>http://dx.doi.org/10.1049/cit2.12144</v>
      </c>
      <c r="V206" s="1">
        <v>16</v>
      </c>
      <c r="W206" s="1" t="s">
        <v>190</v>
      </c>
      <c r="X206" s="1" t="s">
        <v>41</v>
      </c>
      <c r="Y206" s="1" t="s">
        <v>191</v>
      </c>
      <c r="Z206" s="1">
        <v>36712294</v>
      </c>
      <c r="AA206" s="1" t="s">
        <v>692</v>
      </c>
    </row>
    <row r="207" spans="1:27" ht="18.5" x14ac:dyDescent="0.45">
      <c r="A207" s="1" t="s">
        <v>1832</v>
      </c>
      <c r="B207" s="1" t="s">
        <v>1833</v>
      </c>
      <c r="C207" s="1" t="s">
        <v>1834</v>
      </c>
      <c r="D207" s="1" t="s">
        <v>30</v>
      </c>
      <c r="E207" s="3">
        <v>2023</v>
      </c>
      <c r="F207" s="1" t="s">
        <v>1835</v>
      </c>
      <c r="G207" s="1" t="s">
        <v>1836</v>
      </c>
      <c r="H207" s="1" t="s">
        <v>1837</v>
      </c>
      <c r="I207" s="1">
        <v>40</v>
      </c>
      <c r="J207" s="1">
        <v>4</v>
      </c>
      <c r="K207" s="1">
        <v>2</v>
      </c>
      <c r="L207" s="1">
        <v>3</v>
      </c>
      <c r="M207" s="1" t="s">
        <v>34</v>
      </c>
      <c r="N207" s="1" t="s">
        <v>35</v>
      </c>
      <c r="O207" s="1" t="s">
        <v>36</v>
      </c>
      <c r="P207" s="1" t="s">
        <v>1838</v>
      </c>
      <c r="Q207" s="1" t="s">
        <v>1839</v>
      </c>
      <c r="R207" s="1">
        <v>45</v>
      </c>
      <c r="S207" s="1">
        <v>9</v>
      </c>
      <c r="T207" s="1" t="s">
        <v>1840</v>
      </c>
      <c r="U207" s="1" t="str">
        <f>HYPERLINK("http://dx.doi.org/10.3390/cimb45090467","http://dx.doi.org/10.3390/cimb45090467")</f>
        <v>http://dx.doi.org/10.3390/cimb45090467</v>
      </c>
      <c r="V207" s="1">
        <v>16</v>
      </c>
      <c r="W207" s="1" t="s">
        <v>1841</v>
      </c>
      <c r="X207" s="1" t="s">
        <v>41</v>
      </c>
      <c r="Y207" s="1" t="s">
        <v>1841</v>
      </c>
      <c r="Z207" s="1">
        <v>37754251</v>
      </c>
      <c r="AA207" s="1" t="s">
        <v>142</v>
      </c>
    </row>
    <row r="208" spans="1:27" ht="18.5" x14ac:dyDescent="0.45">
      <c r="A208" s="1" t="s">
        <v>1842</v>
      </c>
      <c r="B208" s="1" t="s">
        <v>1843</v>
      </c>
      <c r="C208" s="1" t="s">
        <v>977</v>
      </c>
      <c r="D208" s="1" t="s">
        <v>30</v>
      </c>
      <c r="E208" s="3">
        <v>2023</v>
      </c>
      <c r="F208" s="1" t="s">
        <v>1844</v>
      </c>
      <c r="G208" s="1" t="s">
        <v>1845</v>
      </c>
      <c r="H208" s="1" t="s">
        <v>1846</v>
      </c>
      <c r="I208" s="1">
        <v>54</v>
      </c>
      <c r="J208" s="1">
        <v>7</v>
      </c>
      <c r="K208" s="1">
        <v>0</v>
      </c>
      <c r="L208" s="1">
        <v>4</v>
      </c>
      <c r="M208" s="1" t="s">
        <v>184</v>
      </c>
      <c r="N208" s="1" t="s">
        <v>571</v>
      </c>
      <c r="O208" s="1" t="s">
        <v>572</v>
      </c>
      <c r="P208" s="1" t="s">
        <v>980</v>
      </c>
      <c r="Q208" s="1" t="s">
        <v>981</v>
      </c>
      <c r="R208" s="1">
        <v>27</v>
      </c>
      <c r="S208" s="1">
        <v>20</v>
      </c>
      <c r="T208" s="1" t="s">
        <v>1847</v>
      </c>
      <c r="U208" s="1" t="str">
        <f>HYPERLINK("http://dx.doi.org/10.1007/s00500-023-08636-5","http://dx.doi.org/10.1007/s00500-023-08636-5")</f>
        <v>http://dx.doi.org/10.1007/s00500-023-08636-5</v>
      </c>
      <c r="V208" s="1">
        <v>23</v>
      </c>
      <c r="W208" s="1" t="s">
        <v>652</v>
      </c>
      <c r="X208" s="1" t="s">
        <v>41</v>
      </c>
      <c r="Y208" s="1" t="s">
        <v>191</v>
      </c>
      <c r="Z208" s="1" t="s">
        <v>37</v>
      </c>
      <c r="AA208" s="1" t="s">
        <v>37</v>
      </c>
    </row>
    <row r="209" spans="1:27" ht="18.5" x14ac:dyDescent="0.45">
      <c r="A209" s="1" t="s">
        <v>1848</v>
      </c>
      <c r="B209" s="1" t="s">
        <v>1849</v>
      </c>
      <c r="C209" s="1" t="s">
        <v>1850</v>
      </c>
      <c r="D209" s="1" t="s">
        <v>30</v>
      </c>
      <c r="E209" s="3">
        <v>2023</v>
      </c>
      <c r="F209" s="1" t="s">
        <v>1851</v>
      </c>
      <c r="G209" s="1" t="s">
        <v>1852</v>
      </c>
      <c r="H209" s="1" t="s">
        <v>1853</v>
      </c>
      <c r="I209" s="1">
        <v>38</v>
      </c>
      <c r="J209" s="1">
        <v>1</v>
      </c>
      <c r="K209" s="1">
        <v>2</v>
      </c>
      <c r="L209" s="1">
        <v>10</v>
      </c>
      <c r="M209" s="1" t="s">
        <v>1854</v>
      </c>
      <c r="N209" s="1" t="s">
        <v>1855</v>
      </c>
      <c r="O209" s="1" t="s">
        <v>1856</v>
      </c>
      <c r="P209" s="1" t="s">
        <v>1857</v>
      </c>
      <c r="Q209" s="1" t="s">
        <v>1858</v>
      </c>
      <c r="R209" s="1">
        <v>58</v>
      </c>
      <c r="S209" s="1">
        <v>2</v>
      </c>
      <c r="T209" s="1" t="s">
        <v>1859</v>
      </c>
      <c r="U209" s="1" t="str">
        <f>HYPERLINK("http://dx.doi.org/10.1007/s12601-023-00107-0","http://dx.doi.org/10.1007/s12601-023-00107-0")</f>
        <v>http://dx.doi.org/10.1007/s12601-023-00107-0</v>
      </c>
      <c r="V209" s="1">
        <v>12</v>
      </c>
      <c r="W209" s="1" t="s">
        <v>1860</v>
      </c>
      <c r="X209" s="1" t="s">
        <v>41</v>
      </c>
      <c r="Y209" s="1" t="s">
        <v>1860</v>
      </c>
      <c r="Z209" s="1" t="s">
        <v>37</v>
      </c>
      <c r="AA209" s="1" t="s">
        <v>763</v>
      </c>
    </row>
    <row r="210" spans="1:27" ht="18.5" x14ac:dyDescent="0.45">
      <c r="A210" s="1" t="s">
        <v>1861</v>
      </c>
      <c r="B210" s="1" t="s">
        <v>1862</v>
      </c>
      <c r="C210" s="1" t="s">
        <v>1863</v>
      </c>
      <c r="D210" s="1" t="s">
        <v>30</v>
      </c>
      <c r="E210" s="3">
        <v>2023</v>
      </c>
      <c r="F210" s="1" t="s">
        <v>1864</v>
      </c>
      <c r="G210" s="1" t="s">
        <v>1865</v>
      </c>
      <c r="H210" s="1" t="s">
        <v>1814</v>
      </c>
      <c r="I210" s="1">
        <v>72</v>
      </c>
      <c r="J210" s="1">
        <v>24</v>
      </c>
      <c r="K210" s="1">
        <v>0</v>
      </c>
      <c r="L210" s="1">
        <v>2</v>
      </c>
      <c r="M210" s="1" t="s">
        <v>450</v>
      </c>
      <c r="N210" s="1" t="s">
        <v>451</v>
      </c>
      <c r="O210" s="1" t="s">
        <v>1866</v>
      </c>
      <c r="P210" s="1" t="s">
        <v>1867</v>
      </c>
      <c r="Q210" s="1" t="s">
        <v>1868</v>
      </c>
      <c r="R210" s="1">
        <v>52</v>
      </c>
      <c r="S210" s="1">
        <v>4</v>
      </c>
      <c r="T210" s="1" t="s">
        <v>1869</v>
      </c>
      <c r="U210" s="1" t="str">
        <f>HYPERLINK("http://dx.doi.org/10.1002/htj.22814","http://dx.doi.org/10.1002/htj.22814")</f>
        <v>http://dx.doi.org/10.1002/htj.22814</v>
      </c>
      <c r="V210" s="1">
        <v>32</v>
      </c>
      <c r="W210" s="1" t="s">
        <v>1870</v>
      </c>
      <c r="X210" s="1" t="s">
        <v>56</v>
      </c>
      <c r="Y210" s="1" t="s">
        <v>1870</v>
      </c>
      <c r="Z210" s="1" t="s">
        <v>37</v>
      </c>
      <c r="AA210" s="1" t="s">
        <v>37</v>
      </c>
    </row>
    <row r="211" spans="1:27" ht="18.5" x14ac:dyDescent="0.45">
      <c r="A211" s="1" t="s">
        <v>1871</v>
      </c>
      <c r="B211" s="1" t="s">
        <v>1872</v>
      </c>
      <c r="C211" s="1" t="s">
        <v>1873</v>
      </c>
      <c r="D211" s="1" t="s">
        <v>30</v>
      </c>
      <c r="E211" s="3">
        <v>2023</v>
      </c>
      <c r="F211" s="1" t="s">
        <v>1874</v>
      </c>
      <c r="G211" s="1" t="s">
        <v>1875</v>
      </c>
      <c r="H211" s="1" t="s">
        <v>1876</v>
      </c>
      <c r="I211" s="1">
        <v>69</v>
      </c>
      <c r="J211" s="1">
        <v>0</v>
      </c>
      <c r="K211" s="1">
        <v>0</v>
      </c>
      <c r="L211" s="1">
        <v>0</v>
      </c>
      <c r="M211" s="1" t="s">
        <v>1877</v>
      </c>
      <c r="N211" s="1" t="s">
        <v>1878</v>
      </c>
      <c r="O211" s="1" t="s">
        <v>1879</v>
      </c>
      <c r="P211" s="1" t="s">
        <v>1880</v>
      </c>
      <c r="Q211" s="1" t="s">
        <v>37</v>
      </c>
      <c r="R211" s="1">
        <v>61</v>
      </c>
      <c r="S211" s="1">
        <v>2</v>
      </c>
      <c r="T211" s="1" t="s">
        <v>1881</v>
      </c>
      <c r="U211" s="1" t="str">
        <f>HYPERLINK("http://dx.doi.org/10.26720/anthro.23.04.21.1","http://dx.doi.org/10.26720/anthro.23.04.21.1")</f>
        <v>http://dx.doi.org/10.26720/anthro.23.04.21.1</v>
      </c>
      <c r="V211" s="1">
        <v>21</v>
      </c>
      <c r="W211" s="1" t="s">
        <v>1882</v>
      </c>
      <c r="X211" s="1" t="s">
        <v>56</v>
      </c>
      <c r="Y211" s="1" t="s">
        <v>1882</v>
      </c>
      <c r="Z211" s="1" t="s">
        <v>37</v>
      </c>
      <c r="AA211" s="1" t="s">
        <v>37</v>
      </c>
    </row>
    <row r="212" spans="1:27" ht="18.5" x14ac:dyDescent="0.45">
      <c r="A212" s="1" t="s">
        <v>1883</v>
      </c>
      <c r="B212" s="1" t="s">
        <v>1884</v>
      </c>
      <c r="C212" s="1" t="s">
        <v>1885</v>
      </c>
      <c r="D212" s="1" t="s">
        <v>340</v>
      </c>
      <c r="E212" s="3">
        <v>2023</v>
      </c>
      <c r="F212" s="1" t="s">
        <v>1886</v>
      </c>
      <c r="G212" s="1" t="s">
        <v>1887</v>
      </c>
      <c r="H212" s="1" t="s">
        <v>550</v>
      </c>
      <c r="I212" s="1">
        <v>48</v>
      </c>
      <c r="J212" s="1">
        <v>1</v>
      </c>
      <c r="K212" s="1">
        <v>0</v>
      </c>
      <c r="L212" s="1">
        <v>5</v>
      </c>
      <c r="M212" s="1" t="s">
        <v>959</v>
      </c>
      <c r="N212" s="1" t="s">
        <v>960</v>
      </c>
      <c r="O212" s="1" t="s">
        <v>961</v>
      </c>
      <c r="P212" s="1" t="s">
        <v>1888</v>
      </c>
      <c r="Q212" s="1" t="s">
        <v>1889</v>
      </c>
      <c r="R212" s="1" t="s">
        <v>37</v>
      </c>
      <c r="S212" s="1" t="s">
        <v>37</v>
      </c>
      <c r="T212" s="1" t="s">
        <v>1890</v>
      </c>
      <c r="U212" s="1" t="str">
        <f>HYPERLINK("http://dx.doi.org/10.1080/10407782.2023.2280194","http://dx.doi.org/10.1080/10407782.2023.2280194")</f>
        <v>http://dx.doi.org/10.1080/10407782.2023.2280194</v>
      </c>
      <c r="V212" s="1">
        <v>27</v>
      </c>
      <c r="W212" s="1" t="s">
        <v>1891</v>
      </c>
      <c r="X212" s="1" t="s">
        <v>41</v>
      </c>
      <c r="Y212" s="1" t="s">
        <v>1891</v>
      </c>
      <c r="Z212" s="1" t="s">
        <v>37</v>
      </c>
      <c r="AA212" s="1" t="s">
        <v>37</v>
      </c>
    </row>
    <row r="213" spans="1:27" ht="18.5" x14ac:dyDescent="0.45">
      <c r="A213" s="1" t="s">
        <v>1892</v>
      </c>
      <c r="B213" s="1" t="s">
        <v>1893</v>
      </c>
      <c r="C213" s="1" t="s">
        <v>1894</v>
      </c>
      <c r="D213" s="1" t="s">
        <v>30</v>
      </c>
      <c r="E213" s="3">
        <v>2023</v>
      </c>
      <c r="F213" s="1" t="s">
        <v>1895</v>
      </c>
      <c r="G213" s="1" t="s">
        <v>1896</v>
      </c>
      <c r="H213" s="1" t="s">
        <v>1897</v>
      </c>
      <c r="I213" s="1">
        <v>51</v>
      </c>
      <c r="J213" s="1">
        <v>3</v>
      </c>
      <c r="K213" s="1">
        <v>5</v>
      </c>
      <c r="L213" s="1">
        <v>21</v>
      </c>
      <c r="M213" s="1" t="s">
        <v>450</v>
      </c>
      <c r="N213" s="1" t="s">
        <v>451</v>
      </c>
      <c r="O213" s="1" t="s">
        <v>452</v>
      </c>
      <c r="P213" s="1" t="s">
        <v>1898</v>
      </c>
      <c r="Q213" s="1" t="s">
        <v>1899</v>
      </c>
      <c r="R213" s="1">
        <v>16</v>
      </c>
      <c r="S213" s="1">
        <v>1</v>
      </c>
      <c r="T213" s="1" t="s">
        <v>1900</v>
      </c>
      <c r="U213" s="1" t="str">
        <f>HYPERLINK("http://dx.doi.org/10.1002/eco.2486","http://dx.doi.org/10.1002/eco.2486")</f>
        <v>http://dx.doi.org/10.1002/eco.2486</v>
      </c>
      <c r="V213" s="1">
        <v>11</v>
      </c>
      <c r="W213" s="1" t="s">
        <v>1901</v>
      </c>
      <c r="X213" s="1" t="s">
        <v>41</v>
      </c>
      <c r="Y213" s="1" t="s">
        <v>1902</v>
      </c>
      <c r="Z213" s="1" t="s">
        <v>37</v>
      </c>
      <c r="AA213" s="1" t="s">
        <v>37</v>
      </c>
    </row>
    <row r="214" spans="1:27" ht="18.5" x14ac:dyDescent="0.45">
      <c r="A214" s="1" t="s">
        <v>1903</v>
      </c>
      <c r="B214" s="1" t="s">
        <v>1904</v>
      </c>
      <c r="C214" s="1" t="s">
        <v>1905</v>
      </c>
      <c r="D214" s="1" t="s">
        <v>30</v>
      </c>
      <c r="E214" s="3">
        <v>2023</v>
      </c>
      <c r="F214" s="1" t="s">
        <v>1906</v>
      </c>
      <c r="G214" s="1" t="s">
        <v>1907</v>
      </c>
      <c r="H214" s="1" t="s">
        <v>61</v>
      </c>
      <c r="I214" s="1">
        <v>40</v>
      </c>
      <c r="J214" s="1">
        <v>19</v>
      </c>
      <c r="K214" s="1">
        <v>2</v>
      </c>
      <c r="L214" s="1">
        <v>7</v>
      </c>
      <c r="M214" s="1" t="s">
        <v>184</v>
      </c>
      <c r="N214" s="1" t="s">
        <v>571</v>
      </c>
      <c r="O214" s="1" t="s">
        <v>572</v>
      </c>
      <c r="P214" s="1" t="s">
        <v>1908</v>
      </c>
      <c r="Q214" s="1" t="s">
        <v>1909</v>
      </c>
      <c r="R214" s="1">
        <v>31</v>
      </c>
      <c r="S214" s="1">
        <v>1</v>
      </c>
      <c r="T214" s="1" t="s">
        <v>1910</v>
      </c>
      <c r="U214" s="1" t="str">
        <f>HYPERLINK("http://dx.doi.org/10.1007/s10100-022-00811-7","http://dx.doi.org/10.1007/s10100-022-00811-7")</f>
        <v>http://dx.doi.org/10.1007/s10100-022-00811-7</v>
      </c>
      <c r="V214" s="1">
        <v>26</v>
      </c>
      <c r="W214" s="1" t="s">
        <v>214</v>
      </c>
      <c r="X214" s="1" t="s">
        <v>41</v>
      </c>
      <c r="Y214" s="1" t="s">
        <v>214</v>
      </c>
      <c r="Z214" s="1" t="s">
        <v>37</v>
      </c>
      <c r="AA214" s="1" t="s">
        <v>37</v>
      </c>
    </row>
    <row r="215" spans="1:27" ht="18.5" x14ac:dyDescent="0.45">
      <c r="A215" s="1" t="s">
        <v>1911</v>
      </c>
      <c r="B215" s="1" t="s">
        <v>1912</v>
      </c>
      <c r="C215" s="1" t="s">
        <v>1913</v>
      </c>
      <c r="D215" s="1" t="s">
        <v>30</v>
      </c>
      <c r="E215" s="3">
        <v>2023</v>
      </c>
      <c r="F215" s="1" t="s">
        <v>1914</v>
      </c>
      <c r="G215" s="1" t="s">
        <v>1915</v>
      </c>
      <c r="H215" s="1" t="s">
        <v>1916</v>
      </c>
      <c r="I215" s="1">
        <v>62</v>
      </c>
      <c r="J215" s="1">
        <v>4</v>
      </c>
      <c r="K215" s="1">
        <v>0</v>
      </c>
      <c r="L215" s="1">
        <v>6</v>
      </c>
      <c r="M215" s="1" t="s">
        <v>330</v>
      </c>
      <c r="N215" s="1" t="s">
        <v>331</v>
      </c>
      <c r="O215" s="1" t="s">
        <v>332</v>
      </c>
      <c r="P215" s="1" t="s">
        <v>1917</v>
      </c>
      <c r="Q215" s="1" t="s">
        <v>1918</v>
      </c>
      <c r="R215" s="1">
        <v>42</v>
      </c>
      <c r="S215" s="1">
        <v>6</v>
      </c>
      <c r="T215" s="1" t="s">
        <v>1919</v>
      </c>
      <c r="U215" s="1" t="str">
        <f>HYPERLINK("http://dx.doi.org/10.1007/s40314-023-02422-7","http://dx.doi.org/10.1007/s40314-023-02422-7")</f>
        <v>http://dx.doi.org/10.1007/s40314-023-02422-7</v>
      </c>
      <c r="V215" s="1">
        <v>27</v>
      </c>
      <c r="W215" s="1" t="s">
        <v>117</v>
      </c>
      <c r="X215" s="1" t="s">
        <v>41</v>
      </c>
      <c r="Y215" s="1" t="s">
        <v>40</v>
      </c>
      <c r="Z215" s="1" t="s">
        <v>37</v>
      </c>
      <c r="AA215" s="1" t="s">
        <v>37</v>
      </c>
    </row>
    <row r="216" spans="1:27" ht="18.5" x14ac:dyDescent="0.45">
      <c r="A216" s="1" t="s">
        <v>1920</v>
      </c>
      <c r="B216" s="1" t="s">
        <v>1921</v>
      </c>
      <c r="C216" s="1" t="s">
        <v>1922</v>
      </c>
      <c r="D216" s="1" t="s">
        <v>30</v>
      </c>
      <c r="E216" s="3">
        <v>2023</v>
      </c>
      <c r="F216" s="1" t="s">
        <v>1923</v>
      </c>
      <c r="G216" s="1" t="s">
        <v>1924</v>
      </c>
      <c r="H216" s="1" t="s">
        <v>1925</v>
      </c>
      <c r="I216" s="1">
        <v>44</v>
      </c>
      <c r="J216" s="1">
        <v>4</v>
      </c>
      <c r="K216" s="1">
        <v>0</v>
      </c>
      <c r="L216" s="1">
        <v>0</v>
      </c>
      <c r="M216" s="1" t="s">
        <v>1926</v>
      </c>
      <c r="N216" s="1" t="s">
        <v>1927</v>
      </c>
      <c r="O216" s="1" t="s">
        <v>1928</v>
      </c>
      <c r="P216" s="1" t="s">
        <v>1929</v>
      </c>
      <c r="Q216" s="1" t="s">
        <v>37</v>
      </c>
      <c r="R216" s="1">
        <v>18</v>
      </c>
      <c r="S216" s="1">
        <v>7</v>
      </c>
      <c r="T216" s="1" t="s">
        <v>1930</v>
      </c>
      <c r="U216" s="1" t="str">
        <f>HYPERLINK("http://dx.doi.org/10.1371/journal.pone.0287625","http://dx.doi.org/10.1371/journal.pone.0287625")</f>
        <v>http://dx.doi.org/10.1371/journal.pone.0287625</v>
      </c>
      <c r="V216" s="1">
        <v>15</v>
      </c>
      <c r="W216" s="1" t="s">
        <v>106</v>
      </c>
      <c r="X216" s="1" t="s">
        <v>41</v>
      </c>
      <c r="Y216" s="1" t="s">
        <v>107</v>
      </c>
      <c r="Z216" s="1">
        <v>37450509</v>
      </c>
      <c r="AA216" s="1" t="s">
        <v>142</v>
      </c>
    </row>
    <row r="217" spans="1:27" ht="18.5" x14ac:dyDescent="0.45">
      <c r="A217" s="1" t="s">
        <v>1931</v>
      </c>
      <c r="B217" s="1" t="s">
        <v>1932</v>
      </c>
      <c r="C217" s="1" t="s">
        <v>1933</v>
      </c>
      <c r="D217" s="1" t="s">
        <v>30</v>
      </c>
      <c r="E217" s="3">
        <v>2023</v>
      </c>
      <c r="F217" s="1" t="s">
        <v>1934</v>
      </c>
      <c r="G217" s="1" t="s">
        <v>1935</v>
      </c>
      <c r="H217" s="1" t="s">
        <v>1936</v>
      </c>
      <c r="I217" s="1">
        <v>80</v>
      </c>
      <c r="J217" s="1">
        <v>18</v>
      </c>
      <c r="K217" s="1">
        <v>8</v>
      </c>
      <c r="L217" s="1">
        <v>20</v>
      </c>
      <c r="M217" s="1" t="s">
        <v>1937</v>
      </c>
      <c r="N217" s="1" t="s">
        <v>1938</v>
      </c>
      <c r="O217" s="1" t="s">
        <v>1939</v>
      </c>
      <c r="P217" s="1" t="s">
        <v>1940</v>
      </c>
      <c r="Q217" s="1" t="s">
        <v>1941</v>
      </c>
      <c r="R217" s="1">
        <v>21</v>
      </c>
      <c r="S217" s="1">
        <v>3</v>
      </c>
      <c r="T217" s="1" t="s">
        <v>1942</v>
      </c>
      <c r="U217" s="1" t="str">
        <f>HYPERLINK("http://dx.doi.org/10.22190/FUME230824036R","http://dx.doi.org/10.22190/FUME230824036R")</f>
        <v>http://dx.doi.org/10.22190/FUME230824036R</v>
      </c>
      <c r="V217" s="1">
        <v>17</v>
      </c>
      <c r="W217" s="1" t="s">
        <v>1943</v>
      </c>
      <c r="X217" s="1" t="s">
        <v>41</v>
      </c>
      <c r="Y217" s="1" t="s">
        <v>1194</v>
      </c>
      <c r="Z217" s="1" t="s">
        <v>37</v>
      </c>
      <c r="AA217" s="1" t="s">
        <v>42</v>
      </c>
    </row>
    <row r="218" spans="1:27" ht="18.5" x14ac:dyDescent="0.45">
      <c r="A218" s="1" t="s">
        <v>1944</v>
      </c>
      <c r="B218" s="1" t="s">
        <v>1945</v>
      </c>
      <c r="C218" s="1" t="s">
        <v>793</v>
      </c>
      <c r="D218" s="1" t="s">
        <v>30</v>
      </c>
      <c r="E218" s="3">
        <v>2023</v>
      </c>
      <c r="F218" s="1" t="s">
        <v>1946</v>
      </c>
      <c r="G218" s="1" t="s">
        <v>1947</v>
      </c>
      <c r="H218" s="1" t="s">
        <v>1948</v>
      </c>
      <c r="I218" s="1">
        <v>69</v>
      </c>
      <c r="J218" s="1">
        <v>2</v>
      </c>
      <c r="K218" s="1">
        <v>3</v>
      </c>
      <c r="L218" s="1">
        <v>8</v>
      </c>
      <c r="M218" s="1" t="s">
        <v>184</v>
      </c>
      <c r="N218" s="1" t="s">
        <v>185</v>
      </c>
      <c r="O218" s="1" t="s">
        <v>186</v>
      </c>
      <c r="P218" s="1" t="s">
        <v>796</v>
      </c>
      <c r="Q218" s="1" t="s">
        <v>797</v>
      </c>
      <c r="R218" s="1">
        <v>88</v>
      </c>
      <c r="S218" s="1">
        <v>4</v>
      </c>
      <c r="T218" s="1" t="s">
        <v>1949</v>
      </c>
      <c r="U218" s="1" t="str">
        <f>HYPERLINK("http://dx.doi.org/10.1007/s10708-023-10838-1","http://dx.doi.org/10.1007/s10708-023-10838-1")</f>
        <v>http://dx.doi.org/10.1007/s10708-023-10838-1</v>
      </c>
      <c r="V218" s="1">
        <v>24</v>
      </c>
      <c r="W218" s="1" t="s">
        <v>364</v>
      </c>
      <c r="X218" s="1" t="s">
        <v>56</v>
      </c>
      <c r="Y218" s="1" t="s">
        <v>364</v>
      </c>
      <c r="Z218" s="1">
        <v>38625266</v>
      </c>
      <c r="AA218" s="1" t="s">
        <v>1021</v>
      </c>
    </row>
    <row r="219" spans="1:27" ht="18.5" x14ac:dyDescent="0.45">
      <c r="A219" s="1" t="s">
        <v>1950</v>
      </c>
      <c r="B219" s="1" t="s">
        <v>1951</v>
      </c>
      <c r="C219" s="1" t="s">
        <v>1952</v>
      </c>
      <c r="D219" s="1" t="s">
        <v>340</v>
      </c>
      <c r="E219" s="3">
        <v>2023</v>
      </c>
      <c r="F219" s="1" t="s">
        <v>1953</v>
      </c>
      <c r="G219" s="1" t="s">
        <v>1954</v>
      </c>
      <c r="H219" s="1" t="s">
        <v>1955</v>
      </c>
      <c r="I219" s="1">
        <v>89</v>
      </c>
      <c r="J219" s="1">
        <v>0</v>
      </c>
      <c r="K219" s="1">
        <v>1</v>
      </c>
      <c r="L219" s="1">
        <v>8</v>
      </c>
      <c r="M219" s="1" t="s">
        <v>170</v>
      </c>
      <c r="N219" s="1" t="s">
        <v>171</v>
      </c>
      <c r="O219" s="1" t="s">
        <v>172</v>
      </c>
      <c r="P219" s="1" t="s">
        <v>1956</v>
      </c>
      <c r="Q219" s="1" t="s">
        <v>1957</v>
      </c>
      <c r="R219" s="1" t="s">
        <v>37</v>
      </c>
      <c r="S219" s="1" t="s">
        <v>37</v>
      </c>
      <c r="T219" s="1" t="s">
        <v>1958</v>
      </c>
      <c r="U219" s="1" t="str">
        <f>HYPERLINK("http://dx.doi.org/10.1108/K-06-2023-1002","http://dx.doi.org/10.1108/K-06-2023-1002")</f>
        <v>http://dx.doi.org/10.1108/K-06-2023-1002</v>
      </c>
      <c r="V219" s="1">
        <v>22</v>
      </c>
      <c r="W219" s="1" t="s">
        <v>1959</v>
      </c>
      <c r="X219" s="1" t="s">
        <v>41</v>
      </c>
      <c r="Y219" s="1" t="s">
        <v>191</v>
      </c>
      <c r="Z219" s="1" t="s">
        <v>37</v>
      </c>
      <c r="AA219" s="1" t="s">
        <v>37</v>
      </c>
    </row>
    <row r="220" spans="1:27" ht="18.5" x14ac:dyDescent="0.45">
      <c r="A220" s="1" t="s">
        <v>1960</v>
      </c>
      <c r="B220" s="1" t="s">
        <v>1961</v>
      </c>
      <c r="C220" s="1" t="s">
        <v>206</v>
      </c>
      <c r="D220" s="1" t="s">
        <v>30</v>
      </c>
      <c r="E220" s="3">
        <v>2023</v>
      </c>
      <c r="F220" s="1" t="s">
        <v>1962</v>
      </c>
      <c r="G220" s="1" t="s">
        <v>1963</v>
      </c>
      <c r="H220" s="1" t="s">
        <v>1964</v>
      </c>
      <c r="I220" s="1">
        <v>51</v>
      </c>
      <c r="J220" s="1">
        <v>4</v>
      </c>
      <c r="K220" s="1">
        <v>6</v>
      </c>
      <c r="L220" s="1">
        <v>32</v>
      </c>
      <c r="M220" s="1" t="s">
        <v>208</v>
      </c>
      <c r="N220" s="1" t="s">
        <v>209</v>
      </c>
      <c r="O220" s="1" t="s">
        <v>210</v>
      </c>
      <c r="P220" s="1" t="s">
        <v>211</v>
      </c>
      <c r="Q220" s="1" t="s">
        <v>212</v>
      </c>
      <c r="R220" s="1">
        <v>57</v>
      </c>
      <c r="S220" s="1">
        <v>2</v>
      </c>
      <c r="T220" s="1" t="s">
        <v>1965</v>
      </c>
      <c r="U220" s="1" t="str">
        <f>HYPERLINK("http://dx.doi.org/10.1051/ro/2023009","http://dx.doi.org/10.1051/ro/2023009")</f>
        <v>http://dx.doi.org/10.1051/ro/2023009</v>
      </c>
      <c r="V220" s="1">
        <v>25</v>
      </c>
      <c r="W220" s="1" t="s">
        <v>214</v>
      </c>
      <c r="X220" s="1" t="s">
        <v>41</v>
      </c>
      <c r="Y220" s="1" t="s">
        <v>214</v>
      </c>
      <c r="Z220" s="1" t="s">
        <v>37</v>
      </c>
      <c r="AA220" s="1" t="s">
        <v>215</v>
      </c>
    </row>
    <row r="221" spans="1:27" ht="18.5" x14ac:dyDescent="0.45">
      <c r="A221" s="1" t="s">
        <v>1966</v>
      </c>
      <c r="B221" s="1" t="s">
        <v>1967</v>
      </c>
      <c r="C221" s="1" t="s">
        <v>180</v>
      </c>
      <c r="D221" s="1" t="s">
        <v>30</v>
      </c>
      <c r="E221" s="3">
        <v>2023</v>
      </c>
      <c r="F221" s="1" t="s">
        <v>1968</v>
      </c>
      <c r="G221" s="1" t="s">
        <v>1544</v>
      </c>
      <c r="H221" s="1" t="s">
        <v>1969</v>
      </c>
      <c r="I221" s="1">
        <v>52</v>
      </c>
      <c r="J221" s="1">
        <v>9</v>
      </c>
      <c r="K221" s="1">
        <v>7</v>
      </c>
      <c r="L221" s="1">
        <v>32</v>
      </c>
      <c r="M221" s="1" t="s">
        <v>184</v>
      </c>
      <c r="N221" s="1" t="s">
        <v>185</v>
      </c>
      <c r="O221" s="1" t="s">
        <v>186</v>
      </c>
      <c r="P221" s="1" t="s">
        <v>187</v>
      </c>
      <c r="Q221" s="1" t="s">
        <v>188</v>
      </c>
      <c r="R221" s="1">
        <v>56</v>
      </c>
      <c r="S221" s="1">
        <v>2</v>
      </c>
      <c r="T221" s="1" t="s">
        <v>1970</v>
      </c>
      <c r="U221" s="1" t="str">
        <f>HYPERLINK("http://dx.doi.org/10.1007/s10462-022-10190-9","http://dx.doi.org/10.1007/s10462-022-10190-9")</f>
        <v>http://dx.doi.org/10.1007/s10462-022-10190-9</v>
      </c>
      <c r="V221" s="1">
        <v>29</v>
      </c>
      <c r="W221" s="1" t="s">
        <v>190</v>
      </c>
      <c r="X221" s="1" t="s">
        <v>41</v>
      </c>
      <c r="Y221" s="1" t="s">
        <v>191</v>
      </c>
      <c r="Z221" s="1" t="s">
        <v>37</v>
      </c>
      <c r="AA221" s="1" t="s">
        <v>37</v>
      </c>
    </row>
    <row r="222" spans="1:27" ht="18.5" x14ac:dyDescent="0.45">
      <c r="A222" s="1" t="s">
        <v>1971</v>
      </c>
      <c r="B222" s="1" t="s">
        <v>1972</v>
      </c>
      <c r="C222" s="1" t="s">
        <v>1973</v>
      </c>
      <c r="D222" s="1" t="s">
        <v>30</v>
      </c>
      <c r="E222" s="3">
        <v>2023</v>
      </c>
      <c r="F222" s="1" t="s">
        <v>1974</v>
      </c>
      <c r="G222" s="1" t="s">
        <v>1975</v>
      </c>
      <c r="H222" s="1" t="s">
        <v>1976</v>
      </c>
      <c r="I222" s="1">
        <v>58</v>
      </c>
      <c r="J222" s="1">
        <v>2</v>
      </c>
      <c r="K222" s="1">
        <v>0</v>
      </c>
      <c r="L222" s="1">
        <v>3</v>
      </c>
      <c r="M222" s="1" t="s">
        <v>1977</v>
      </c>
      <c r="N222" s="1" t="s">
        <v>1978</v>
      </c>
      <c r="O222" s="1" t="s">
        <v>1979</v>
      </c>
      <c r="P222" s="1" t="s">
        <v>1980</v>
      </c>
      <c r="Q222" s="1" t="s">
        <v>1981</v>
      </c>
      <c r="R222" s="1">
        <v>11</v>
      </c>
      <c r="S222" s="1" t="s">
        <v>37</v>
      </c>
      <c r="T222" s="1" t="s">
        <v>1982</v>
      </c>
      <c r="U222" s="1" t="str">
        <f>HYPERLINK("http://dx.doi.org/10.3897/BDJ.11.e98948","http://dx.doi.org/10.3897/BDJ.11.e98948")</f>
        <v>http://dx.doi.org/10.3897/BDJ.11.e98948</v>
      </c>
      <c r="V222" s="1">
        <v>32</v>
      </c>
      <c r="W222" s="1" t="s">
        <v>1983</v>
      </c>
      <c r="X222" s="1" t="s">
        <v>41</v>
      </c>
      <c r="Y222" s="1" t="s">
        <v>1984</v>
      </c>
      <c r="Z222" s="1">
        <v>38327378</v>
      </c>
      <c r="AA222" s="1" t="s">
        <v>142</v>
      </c>
    </row>
    <row r="223" spans="1:27" ht="18.5" x14ac:dyDescent="0.45">
      <c r="A223" s="1" t="s">
        <v>1985</v>
      </c>
      <c r="B223" s="1" t="s">
        <v>1986</v>
      </c>
      <c r="C223" s="1" t="s">
        <v>85</v>
      </c>
      <c r="D223" s="1" t="s">
        <v>30</v>
      </c>
      <c r="E223" s="3">
        <v>2023</v>
      </c>
      <c r="F223" s="1" t="s">
        <v>1987</v>
      </c>
      <c r="G223" s="1" t="s">
        <v>1988</v>
      </c>
      <c r="H223" s="1" t="s">
        <v>61</v>
      </c>
      <c r="I223" s="1">
        <v>62</v>
      </c>
      <c r="J223" s="1">
        <v>31</v>
      </c>
      <c r="K223" s="1">
        <v>21</v>
      </c>
      <c r="L223" s="1">
        <v>134</v>
      </c>
      <c r="M223" s="1" t="s">
        <v>89</v>
      </c>
      <c r="N223" s="1" t="s">
        <v>50</v>
      </c>
      <c r="O223" s="1" t="s">
        <v>90</v>
      </c>
      <c r="P223" s="1" t="s">
        <v>91</v>
      </c>
      <c r="Q223" s="1" t="s">
        <v>92</v>
      </c>
      <c r="R223" s="1">
        <v>10</v>
      </c>
      <c r="S223" s="1">
        <v>1</v>
      </c>
      <c r="T223" s="1" t="s">
        <v>1989</v>
      </c>
      <c r="U223" s="1" t="str">
        <f>HYPERLINK("http://dx.doi.org/10.1080/23302674.2023.2242770","http://dx.doi.org/10.1080/23302674.2023.2242770")</f>
        <v>http://dx.doi.org/10.1080/23302674.2023.2242770</v>
      </c>
      <c r="V223" s="1">
        <v>25</v>
      </c>
      <c r="W223" s="1" t="s">
        <v>94</v>
      </c>
      <c r="X223" s="1" t="s">
        <v>41</v>
      </c>
      <c r="Y223" s="1" t="s">
        <v>95</v>
      </c>
      <c r="Z223" s="1" t="s">
        <v>37</v>
      </c>
      <c r="AA223" s="1" t="s">
        <v>37</v>
      </c>
    </row>
    <row r="224" spans="1:27" ht="18.5" x14ac:dyDescent="0.45">
      <c r="A224" s="1" t="s">
        <v>1990</v>
      </c>
      <c r="B224" s="1" t="s">
        <v>1991</v>
      </c>
      <c r="C224" s="1" t="s">
        <v>1992</v>
      </c>
      <c r="D224" s="1" t="s">
        <v>30</v>
      </c>
      <c r="E224" s="3">
        <v>2023</v>
      </c>
      <c r="F224" s="1" t="s">
        <v>1993</v>
      </c>
      <c r="G224" s="1" t="s">
        <v>1994</v>
      </c>
      <c r="H224" s="1" t="s">
        <v>1995</v>
      </c>
      <c r="I224" s="1">
        <v>88</v>
      </c>
      <c r="J224" s="1">
        <v>8</v>
      </c>
      <c r="K224" s="1">
        <v>0</v>
      </c>
      <c r="L224" s="1">
        <v>0</v>
      </c>
      <c r="M224" s="1" t="s">
        <v>463</v>
      </c>
      <c r="N224" s="1" t="s">
        <v>464</v>
      </c>
      <c r="O224" s="1" t="s">
        <v>465</v>
      </c>
      <c r="P224" s="1" t="s">
        <v>1996</v>
      </c>
      <c r="Q224" s="1" t="s">
        <v>1997</v>
      </c>
      <c r="R224" s="1">
        <v>31</v>
      </c>
      <c r="S224" s="1">
        <v>1</v>
      </c>
      <c r="T224" s="1" t="s">
        <v>1998</v>
      </c>
      <c r="U224" s="1" t="str">
        <f>HYPERLINK("http://dx.doi.org/10.4018/JGIM.332799","http://dx.doi.org/10.4018/JGIM.332799")</f>
        <v>http://dx.doi.org/10.4018/JGIM.332799</v>
      </c>
      <c r="V224" s="1">
        <v>24</v>
      </c>
      <c r="W224" s="1" t="s">
        <v>940</v>
      </c>
      <c r="X224" s="1" t="s">
        <v>347</v>
      </c>
      <c r="Y224" s="1" t="s">
        <v>940</v>
      </c>
      <c r="Z224" s="1" t="s">
        <v>37</v>
      </c>
      <c r="AA224" s="1" t="s">
        <v>42</v>
      </c>
    </row>
    <row r="225" spans="1:27" ht="18.5" x14ac:dyDescent="0.45">
      <c r="A225" s="1" t="s">
        <v>1999</v>
      </c>
      <c r="B225" s="1" t="s">
        <v>2000</v>
      </c>
      <c r="C225" s="1" t="s">
        <v>2001</v>
      </c>
      <c r="D225" s="1" t="s">
        <v>30</v>
      </c>
      <c r="E225" s="3">
        <v>2023</v>
      </c>
      <c r="F225" s="1" t="s">
        <v>2002</v>
      </c>
      <c r="G225" s="1" t="s">
        <v>1915</v>
      </c>
      <c r="H225" s="1" t="s">
        <v>2003</v>
      </c>
      <c r="I225" s="1">
        <v>44</v>
      </c>
      <c r="J225" s="1">
        <v>14</v>
      </c>
      <c r="K225" s="1">
        <v>2</v>
      </c>
      <c r="L225" s="1">
        <v>15</v>
      </c>
      <c r="M225" s="1" t="s">
        <v>450</v>
      </c>
      <c r="N225" s="1" t="s">
        <v>451</v>
      </c>
      <c r="O225" s="1" t="s">
        <v>452</v>
      </c>
      <c r="P225" s="1" t="s">
        <v>2004</v>
      </c>
      <c r="Q225" s="1" t="s">
        <v>2005</v>
      </c>
      <c r="R225" s="1">
        <v>40</v>
      </c>
      <c r="S225" s="1">
        <v>3</v>
      </c>
      <c r="T225" s="1" t="s">
        <v>2006</v>
      </c>
      <c r="U225" s="1" t="str">
        <f>HYPERLINK("http://dx.doi.org/10.1111/exsy.13188","http://dx.doi.org/10.1111/exsy.13188")</f>
        <v>http://dx.doi.org/10.1111/exsy.13188</v>
      </c>
      <c r="V225" s="1">
        <v>26</v>
      </c>
      <c r="W225" s="1" t="s">
        <v>2007</v>
      </c>
      <c r="X225" s="1" t="s">
        <v>41</v>
      </c>
      <c r="Y225" s="1" t="s">
        <v>191</v>
      </c>
      <c r="Z225" s="1" t="s">
        <v>37</v>
      </c>
      <c r="AA225" s="1" t="s">
        <v>37</v>
      </c>
    </row>
    <row r="226" spans="1:27" ht="18.5" x14ac:dyDescent="0.45">
      <c r="A226" s="1" t="s">
        <v>2008</v>
      </c>
      <c r="B226" s="1" t="s">
        <v>2009</v>
      </c>
      <c r="C226" s="1" t="s">
        <v>2010</v>
      </c>
      <c r="D226" s="1" t="s">
        <v>520</v>
      </c>
      <c r="E226" s="3">
        <v>2023</v>
      </c>
      <c r="F226" s="1" t="s">
        <v>2011</v>
      </c>
      <c r="G226" s="1" t="s">
        <v>2012</v>
      </c>
      <c r="H226" s="1" t="s">
        <v>37</v>
      </c>
      <c r="I226" s="1">
        <v>0</v>
      </c>
      <c r="J226" s="1">
        <v>0</v>
      </c>
      <c r="K226" s="1">
        <v>0</v>
      </c>
      <c r="L226" s="1">
        <v>0</v>
      </c>
      <c r="M226" s="1" t="s">
        <v>450</v>
      </c>
      <c r="N226" s="1" t="s">
        <v>451</v>
      </c>
      <c r="O226" s="1" t="s">
        <v>452</v>
      </c>
      <c r="P226" s="1" t="s">
        <v>2013</v>
      </c>
      <c r="Q226" s="1" t="s">
        <v>2014</v>
      </c>
      <c r="R226" s="1">
        <v>78</v>
      </c>
      <c r="S226" s="1" t="s">
        <v>37</v>
      </c>
      <c r="T226" s="1" t="s">
        <v>37</v>
      </c>
      <c r="U226" s="1" t="s">
        <v>37</v>
      </c>
      <c r="V226" s="1">
        <v>1</v>
      </c>
      <c r="W226" s="1" t="s">
        <v>2015</v>
      </c>
      <c r="X226" s="1" t="s">
        <v>527</v>
      </c>
      <c r="Y226" s="1" t="s">
        <v>2015</v>
      </c>
      <c r="Z226" s="1" t="s">
        <v>37</v>
      </c>
      <c r="AA226" s="1" t="s">
        <v>37</v>
      </c>
    </row>
    <row r="227" spans="1:27" ht="18.5" x14ac:dyDescent="0.45">
      <c r="A227" s="1" t="s">
        <v>2016</v>
      </c>
      <c r="B227" s="1" t="s">
        <v>2017</v>
      </c>
      <c r="C227" s="1" t="s">
        <v>29</v>
      </c>
      <c r="D227" s="1" t="s">
        <v>30</v>
      </c>
      <c r="E227" s="3">
        <v>2023</v>
      </c>
      <c r="F227" s="1" t="s">
        <v>2018</v>
      </c>
      <c r="G227" s="1" t="s">
        <v>2019</v>
      </c>
      <c r="H227" s="1" t="s">
        <v>1552</v>
      </c>
      <c r="I227" s="1">
        <v>22</v>
      </c>
      <c r="J227" s="1">
        <v>4</v>
      </c>
      <c r="K227" s="1">
        <v>0</v>
      </c>
      <c r="L227" s="1">
        <v>6</v>
      </c>
      <c r="M227" s="1" t="s">
        <v>34</v>
      </c>
      <c r="N227" s="1" t="s">
        <v>35</v>
      </c>
      <c r="O227" s="1" t="s">
        <v>36</v>
      </c>
      <c r="P227" s="1" t="s">
        <v>37</v>
      </c>
      <c r="Q227" s="1" t="s">
        <v>38</v>
      </c>
      <c r="R227" s="1">
        <v>11</v>
      </c>
      <c r="S227" s="1">
        <v>6</v>
      </c>
      <c r="T227" s="1" t="s">
        <v>2020</v>
      </c>
      <c r="U227" s="1" t="str">
        <f>HYPERLINK("http://dx.doi.org/10.3390/math11061398","http://dx.doi.org/10.3390/math11061398")</f>
        <v>http://dx.doi.org/10.3390/math11061398</v>
      </c>
      <c r="V227" s="1">
        <v>13</v>
      </c>
      <c r="W227" s="1" t="s">
        <v>40</v>
      </c>
      <c r="X227" s="1" t="s">
        <v>41</v>
      </c>
      <c r="Y227" s="1" t="s">
        <v>40</v>
      </c>
      <c r="Z227" s="1" t="s">
        <v>37</v>
      </c>
      <c r="AA227" s="1" t="s">
        <v>42</v>
      </c>
    </row>
    <row r="228" spans="1:27" ht="18.5" x14ac:dyDescent="0.45">
      <c r="A228" s="1" t="s">
        <v>2021</v>
      </c>
      <c r="B228" s="1" t="s">
        <v>2022</v>
      </c>
      <c r="C228" s="1" t="s">
        <v>2023</v>
      </c>
      <c r="D228" s="1" t="s">
        <v>30</v>
      </c>
      <c r="E228" s="3">
        <v>2023</v>
      </c>
      <c r="F228" s="1" t="s">
        <v>2024</v>
      </c>
      <c r="G228" s="1" t="s">
        <v>2025</v>
      </c>
      <c r="H228" s="1" t="s">
        <v>2003</v>
      </c>
      <c r="I228" s="1">
        <v>40</v>
      </c>
      <c r="J228" s="1">
        <v>17</v>
      </c>
      <c r="K228" s="1">
        <v>10</v>
      </c>
      <c r="L228" s="1">
        <v>33</v>
      </c>
      <c r="M228" s="1" t="s">
        <v>255</v>
      </c>
      <c r="N228" s="1" t="s">
        <v>256</v>
      </c>
      <c r="O228" s="1" t="s">
        <v>257</v>
      </c>
      <c r="P228" s="1" t="s">
        <v>2026</v>
      </c>
      <c r="Q228" s="1" t="s">
        <v>2027</v>
      </c>
      <c r="R228" s="1">
        <v>280</v>
      </c>
      <c r="S228" s="1" t="s">
        <v>37</v>
      </c>
      <c r="T228" s="1" t="s">
        <v>2028</v>
      </c>
      <c r="U228" s="1" t="str">
        <f>HYPERLINK("http://dx.doi.org/10.1016/j.knosys.2023.111055","http://dx.doi.org/10.1016/j.knosys.2023.111055")</f>
        <v>http://dx.doi.org/10.1016/j.knosys.2023.111055</v>
      </c>
      <c r="V228" s="1">
        <v>12</v>
      </c>
      <c r="W228" s="1" t="s">
        <v>190</v>
      </c>
      <c r="X228" s="1" t="s">
        <v>41</v>
      </c>
      <c r="Y228" s="1" t="s">
        <v>191</v>
      </c>
      <c r="Z228" s="1" t="s">
        <v>37</v>
      </c>
      <c r="AA228" s="1" t="s">
        <v>37</v>
      </c>
    </row>
    <row r="229" spans="1:27" ht="18.5" x14ac:dyDescent="0.45">
      <c r="A229" s="1" t="s">
        <v>2029</v>
      </c>
      <c r="B229" s="1" t="s">
        <v>2030</v>
      </c>
      <c r="C229" s="1" t="s">
        <v>2031</v>
      </c>
      <c r="D229" s="1" t="s">
        <v>30</v>
      </c>
      <c r="E229" s="3">
        <v>2023</v>
      </c>
      <c r="F229" s="1" t="s">
        <v>2032</v>
      </c>
      <c r="G229" s="1" t="s">
        <v>2033</v>
      </c>
      <c r="H229" s="1" t="s">
        <v>2034</v>
      </c>
      <c r="I229" s="1">
        <v>54</v>
      </c>
      <c r="J229" s="1">
        <v>56</v>
      </c>
      <c r="K229" s="1">
        <v>8</v>
      </c>
      <c r="L229" s="1">
        <v>24</v>
      </c>
      <c r="M229" s="1" t="s">
        <v>123</v>
      </c>
      <c r="N229" s="1" t="s">
        <v>124</v>
      </c>
      <c r="O229" s="1" t="s">
        <v>125</v>
      </c>
      <c r="P229" s="1" t="s">
        <v>2035</v>
      </c>
      <c r="Q229" s="1" t="s">
        <v>2036</v>
      </c>
      <c r="R229" s="1">
        <v>206</v>
      </c>
      <c r="S229" s="1" t="s">
        <v>37</v>
      </c>
      <c r="T229" s="1" t="s">
        <v>2037</v>
      </c>
      <c r="U229" s="1" t="str">
        <f>HYPERLINK("http://dx.doi.org/10.1016/j.renene.2023.02.060","http://dx.doi.org/10.1016/j.renene.2023.02.060")</f>
        <v>http://dx.doi.org/10.1016/j.renene.2023.02.060</v>
      </c>
      <c r="V229" s="1">
        <v>10</v>
      </c>
      <c r="W229" s="1" t="s">
        <v>2038</v>
      </c>
      <c r="X229" s="1" t="s">
        <v>41</v>
      </c>
      <c r="Y229" s="1" t="s">
        <v>2039</v>
      </c>
      <c r="Z229" s="1" t="s">
        <v>37</v>
      </c>
      <c r="AA229" s="1" t="s">
        <v>37</v>
      </c>
    </row>
    <row r="230" spans="1:27" ht="18.5" x14ac:dyDescent="0.45">
      <c r="A230" s="1" t="s">
        <v>2040</v>
      </c>
      <c r="B230" s="1" t="s">
        <v>2041</v>
      </c>
      <c r="C230" s="1" t="s">
        <v>275</v>
      </c>
      <c r="D230" s="1" t="s">
        <v>30</v>
      </c>
      <c r="E230" s="3">
        <v>2023</v>
      </c>
      <c r="F230" s="1" t="s">
        <v>2042</v>
      </c>
      <c r="G230" s="1" t="s">
        <v>1544</v>
      </c>
      <c r="H230" s="1" t="s">
        <v>2043</v>
      </c>
      <c r="I230" s="1">
        <v>45</v>
      </c>
      <c r="J230" s="1">
        <v>11</v>
      </c>
      <c r="K230" s="1">
        <v>2</v>
      </c>
      <c r="L230" s="1">
        <v>21</v>
      </c>
      <c r="M230" s="1" t="s">
        <v>184</v>
      </c>
      <c r="N230" s="1" t="s">
        <v>185</v>
      </c>
      <c r="O230" s="1" t="s">
        <v>186</v>
      </c>
      <c r="P230" s="1" t="s">
        <v>277</v>
      </c>
      <c r="Q230" s="1" t="s">
        <v>278</v>
      </c>
      <c r="R230" s="1">
        <v>53</v>
      </c>
      <c r="S230" s="1">
        <v>13</v>
      </c>
      <c r="T230" s="1" t="s">
        <v>2044</v>
      </c>
      <c r="U230" s="1" t="str">
        <f>HYPERLINK("http://dx.doi.org/10.1007/s10489-022-04382-7","http://dx.doi.org/10.1007/s10489-022-04382-7")</f>
        <v>http://dx.doi.org/10.1007/s10489-022-04382-7</v>
      </c>
      <c r="V230" s="1">
        <v>15</v>
      </c>
      <c r="W230" s="1" t="s">
        <v>190</v>
      </c>
      <c r="X230" s="1" t="s">
        <v>41</v>
      </c>
      <c r="Y230" s="1" t="s">
        <v>191</v>
      </c>
      <c r="Z230" s="1" t="s">
        <v>37</v>
      </c>
      <c r="AA230" s="1" t="s">
        <v>37</v>
      </c>
    </row>
    <row r="231" spans="1:27" ht="18.5" x14ac:dyDescent="0.45">
      <c r="A231" s="1" t="s">
        <v>2045</v>
      </c>
      <c r="B231" s="1" t="s">
        <v>2046</v>
      </c>
      <c r="C231" s="1" t="s">
        <v>1403</v>
      </c>
      <c r="D231" s="1" t="s">
        <v>30</v>
      </c>
      <c r="E231" s="3">
        <v>2023</v>
      </c>
      <c r="F231" s="1" t="s">
        <v>2047</v>
      </c>
      <c r="G231" s="1" t="s">
        <v>1586</v>
      </c>
      <c r="H231" s="1" t="s">
        <v>2048</v>
      </c>
      <c r="I231" s="1">
        <v>53</v>
      </c>
      <c r="J231" s="1">
        <v>4</v>
      </c>
      <c r="K231" s="1">
        <v>6</v>
      </c>
      <c r="L231" s="1">
        <v>38</v>
      </c>
      <c r="M231" s="1" t="s">
        <v>255</v>
      </c>
      <c r="N231" s="1" t="s">
        <v>256</v>
      </c>
      <c r="O231" s="1" t="s">
        <v>257</v>
      </c>
      <c r="P231" s="1" t="s">
        <v>1405</v>
      </c>
      <c r="Q231" s="1" t="s">
        <v>1406</v>
      </c>
      <c r="R231" s="1">
        <v>253</v>
      </c>
      <c r="S231" s="1" t="s">
        <v>37</v>
      </c>
      <c r="T231" s="1" t="s">
        <v>2049</v>
      </c>
      <c r="U231" s="1" t="str">
        <f>HYPERLINK("http://dx.doi.org/10.1016/j.ijbiomac.2023.126469","http://dx.doi.org/10.1016/j.ijbiomac.2023.126469")</f>
        <v>http://dx.doi.org/10.1016/j.ijbiomac.2023.126469</v>
      </c>
      <c r="V231" s="1">
        <v>9</v>
      </c>
      <c r="W231" s="1" t="s">
        <v>1408</v>
      </c>
      <c r="X231" s="1" t="s">
        <v>41</v>
      </c>
      <c r="Y231" s="1" t="s">
        <v>1409</v>
      </c>
      <c r="Z231" s="1">
        <v>37625743</v>
      </c>
      <c r="AA231" s="1" t="s">
        <v>37</v>
      </c>
    </row>
    <row r="232" spans="1:27" ht="18.5" x14ac:dyDescent="0.45">
      <c r="A232" s="1" t="s">
        <v>2050</v>
      </c>
      <c r="B232" s="1" t="s">
        <v>2051</v>
      </c>
      <c r="C232" s="1" t="s">
        <v>29</v>
      </c>
      <c r="D232" s="1" t="s">
        <v>30</v>
      </c>
      <c r="E232" s="3">
        <v>2023</v>
      </c>
      <c r="F232" s="1" t="s">
        <v>2052</v>
      </c>
      <c r="G232" s="1" t="s">
        <v>2053</v>
      </c>
      <c r="H232" s="1" t="s">
        <v>1916</v>
      </c>
      <c r="I232" s="1">
        <v>32</v>
      </c>
      <c r="J232" s="1">
        <v>3</v>
      </c>
      <c r="K232" s="1">
        <v>0</v>
      </c>
      <c r="L232" s="1">
        <v>0</v>
      </c>
      <c r="M232" s="1" t="s">
        <v>34</v>
      </c>
      <c r="N232" s="1" t="s">
        <v>35</v>
      </c>
      <c r="O232" s="1" t="s">
        <v>36</v>
      </c>
      <c r="P232" s="1" t="s">
        <v>37</v>
      </c>
      <c r="Q232" s="1" t="s">
        <v>38</v>
      </c>
      <c r="R232" s="1">
        <v>11</v>
      </c>
      <c r="S232" s="1">
        <v>6</v>
      </c>
      <c r="T232" s="1" t="s">
        <v>2054</v>
      </c>
      <c r="U232" s="1" t="str">
        <f>HYPERLINK("http://dx.doi.org/10.3390/math11061309","http://dx.doi.org/10.3390/math11061309")</f>
        <v>http://dx.doi.org/10.3390/math11061309</v>
      </c>
      <c r="V232" s="1">
        <v>11</v>
      </c>
      <c r="W232" s="1" t="s">
        <v>40</v>
      </c>
      <c r="X232" s="1" t="s">
        <v>41</v>
      </c>
      <c r="Y232" s="1" t="s">
        <v>40</v>
      </c>
      <c r="Z232" s="1" t="s">
        <v>37</v>
      </c>
      <c r="AA232" s="1" t="s">
        <v>42</v>
      </c>
    </row>
    <row r="233" spans="1:27" ht="18.5" x14ac:dyDescent="0.45">
      <c r="A233" s="1" t="s">
        <v>2055</v>
      </c>
      <c r="B233" s="1" t="s">
        <v>2056</v>
      </c>
      <c r="C233" s="1" t="s">
        <v>1621</v>
      </c>
      <c r="D233" s="1" t="s">
        <v>30</v>
      </c>
      <c r="E233" s="3">
        <v>2023</v>
      </c>
      <c r="F233" s="1" t="s">
        <v>2057</v>
      </c>
      <c r="G233" s="1" t="s">
        <v>2058</v>
      </c>
      <c r="H233" s="1" t="s">
        <v>2059</v>
      </c>
      <c r="I233" s="1">
        <v>54</v>
      </c>
      <c r="J233" s="1">
        <v>33</v>
      </c>
      <c r="K233" s="1">
        <v>5</v>
      </c>
      <c r="L233" s="1">
        <v>18</v>
      </c>
      <c r="M233" s="1" t="s">
        <v>62</v>
      </c>
      <c r="N233" s="1" t="s">
        <v>63</v>
      </c>
      <c r="O233" s="1" t="s">
        <v>64</v>
      </c>
      <c r="P233" s="1" t="s">
        <v>1625</v>
      </c>
      <c r="Q233" s="1" t="s">
        <v>1626</v>
      </c>
      <c r="R233" s="1">
        <v>57</v>
      </c>
      <c r="S233" s="1" t="s">
        <v>37</v>
      </c>
      <c r="T233" s="1" t="s">
        <v>2060</v>
      </c>
      <c r="U233" s="1" t="str">
        <f>HYPERLINK("http://dx.doi.org/10.1016/j.aei.2023.102081","http://dx.doi.org/10.1016/j.aei.2023.102081")</f>
        <v>http://dx.doi.org/10.1016/j.aei.2023.102081</v>
      </c>
      <c r="V233" s="1">
        <v>22</v>
      </c>
      <c r="W233" s="1" t="s">
        <v>1628</v>
      </c>
      <c r="X233" s="1" t="s">
        <v>41</v>
      </c>
      <c r="Y233" s="1" t="s">
        <v>130</v>
      </c>
      <c r="Z233" s="1" t="s">
        <v>37</v>
      </c>
      <c r="AA233" s="1" t="s">
        <v>37</v>
      </c>
    </row>
    <row r="234" spans="1:27" ht="18.5" x14ac:dyDescent="0.45">
      <c r="A234" s="1" t="s">
        <v>2061</v>
      </c>
      <c r="B234" s="1" t="s">
        <v>2062</v>
      </c>
      <c r="C234" s="1" t="s">
        <v>2063</v>
      </c>
      <c r="D234" s="1" t="s">
        <v>30</v>
      </c>
      <c r="E234" s="3">
        <v>2023</v>
      </c>
      <c r="F234" s="1" t="s">
        <v>2064</v>
      </c>
      <c r="G234" s="1" t="s">
        <v>2065</v>
      </c>
      <c r="H234" s="1" t="s">
        <v>2066</v>
      </c>
      <c r="I234" s="1">
        <v>128</v>
      </c>
      <c r="J234" s="1">
        <v>7</v>
      </c>
      <c r="K234" s="1">
        <v>3</v>
      </c>
      <c r="L234" s="1">
        <v>35</v>
      </c>
      <c r="M234" s="1" t="s">
        <v>255</v>
      </c>
      <c r="N234" s="1" t="s">
        <v>256</v>
      </c>
      <c r="O234" s="1" t="s">
        <v>257</v>
      </c>
      <c r="P234" s="1" t="s">
        <v>2067</v>
      </c>
      <c r="Q234" s="1" t="s">
        <v>2068</v>
      </c>
      <c r="R234" s="1">
        <v>624</v>
      </c>
      <c r="S234" s="1" t="s">
        <v>37</v>
      </c>
      <c r="T234" s="1" t="s">
        <v>2069</v>
      </c>
      <c r="U234" s="1" t="str">
        <f>HYPERLINK("http://dx.doi.org/10.1016/j.jhydrol.2023.129885","http://dx.doi.org/10.1016/j.jhydrol.2023.129885")</f>
        <v>http://dx.doi.org/10.1016/j.jhydrol.2023.129885</v>
      </c>
      <c r="V234" s="1">
        <v>15</v>
      </c>
      <c r="W234" s="1" t="s">
        <v>2070</v>
      </c>
      <c r="X234" s="1" t="s">
        <v>41</v>
      </c>
      <c r="Y234" s="1" t="s">
        <v>2071</v>
      </c>
      <c r="Z234" s="1" t="s">
        <v>37</v>
      </c>
      <c r="AA234" s="1" t="s">
        <v>192</v>
      </c>
    </row>
    <row r="235" spans="1:27" ht="18.5" x14ac:dyDescent="0.45">
      <c r="A235" s="1" t="s">
        <v>2072</v>
      </c>
      <c r="B235" s="1" t="s">
        <v>2073</v>
      </c>
      <c r="C235" s="1" t="s">
        <v>2074</v>
      </c>
      <c r="D235" s="1" t="s">
        <v>30</v>
      </c>
      <c r="E235" s="3">
        <v>2023</v>
      </c>
      <c r="F235" s="1" t="s">
        <v>2075</v>
      </c>
      <c r="G235" s="1" t="s">
        <v>32</v>
      </c>
      <c r="H235" s="1" t="s">
        <v>2076</v>
      </c>
      <c r="I235" s="1">
        <v>39</v>
      </c>
      <c r="J235" s="1">
        <v>0</v>
      </c>
      <c r="K235" s="1">
        <v>1</v>
      </c>
      <c r="L235" s="1">
        <v>3</v>
      </c>
      <c r="M235" s="1" t="s">
        <v>307</v>
      </c>
      <c r="N235" s="1" t="s">
        <v>308</v>
      </c>
      <c r="O235" s="1" t="s">
        <v>309</v>
      </c>
      <c r="P235" s="1" t="s">
        <v>2077</v>
      </c>
      <c r="Q235" s="1" t="s">
        <v>2078</v>
      </c>
      <c r="R235" s="1">
        <v>31</v>
      </c>
      <c r="S235" s="1">
        <v>6</v>
      </c>
      <c r="T235" s="1" t="s">
        <v>2079</v>
      </c>
      <c r="U235" s="1" t="str">
        <f>HYPERLINK("http://dx.doi.org/10.1142/S0218488523500447","http://dx.doi.org/10.1142/S0218488523500447")</f>
        <v>http://dx.doi.org/10.1142/S0218488523500447</v>
      </c>
      <c r="V235" s="1">
        <v>29</v>
      </c>
      <c r="W235" s="1" t="s">
        <v>190</v>
      </c>
      <c r="X235" s="1" t="s">
        <v>41</v>
      </c>
      <c r="Y235" s="1" t="s">
        <v>191</v>
      </c>
      <c r="Z235" s="1" t="s">
        <v>37</v>
      </c>
      <c r="AA235" s="1" t="s">
        <v>37</v>
      </c>
    </row>
    <row r="236" spans="1:27" ht="18.5" x14ac:dyDescent="0.45">
      <c r="A236" s="1" t="s">
        <v>2080</v>
      </c>
      <c r="B236" s="1" t="s">
        <v>2081</v>
      </c>
      <c r="C236" s="1" t="s">
        <v>29</v>
      </c>
      <c r="D236" s="1" t="s">
        <v>30</v>
      </c>
      <c r="E236" s="3">
        <v>2023</v>
      </c>
      <c r="F236" s="1" t="s">
        <v>2082</v>
      </c>
      <c r="G236" s="1" t="s">
        <v>2083</v>
      </c>
      <c r="H236" s="1" t="s">
        <v>1916</v>
      </c>
      <c r="I236" s="1">
        <v>21</v>
      </c>
      <c r="J236" s="1">
        <v>5</v>
      </c>
      <c r="K236" s="1">
        <v>0</v>
      </c>
      <c r="L236" s="1">
        <v>0</v>
      </c>
      <c r="M236" s="1" t="s">
        <v>34</v>
      </c>
      <c r="N236" s="1" t="s">
        <v>35</v>
      </c>
      <c r="O236" s="1" t="s">
        <v>36</v>
      </c>
      <c r="P236" s="1" t="s">
        <v>37</v>
      </c>
      <c r="Q236" s="1" t="s">
        <v>38</v>
      </c>
      <c r="R236" s="1">
        <v>11</v>
      </c>
      <c r="S236" s="1">
        <v>4</v>
      </c>
      <c r="T236" s="1" t="s">
        <v>2084</v>
      </c>
      <c r="U236" s="1" t="str">
        <f>HYPERLINK("http://dx.doi.org/10.3390/math11040893","http://dx.doi.org/10.3390/math11040893")</f>
        <v>http://dx.doi.org/10.3390/math11040893</v>
      </c>
      <c r="V236" s="1">
        <v>13</v>
      </c>
      <c r="W236" s="1" t="s">
        <v>40</v>
      </c>
      <c r="X236" s="1" t="s">
        <v>41</v>
      </c>
      <c r="Y236" s="1" t="s">
        <v>40</v>
      </c>
      <c r="Z236" s="1" t="s">
        <v>37</v>
      </c>
      <c r="AA236" s="1" t="s">
        <v>42</v>
      </c>
    </row>
    <row r="237" spans="1:27" ht="18.5" x14ac:dyDescent="0.45">
      <c r="A237" s="1" t="s">
        <v>2085</v>
      </c>
      <c r="B237" s="1" t="s">
        <v>2086</v>
      </c>
      <c r="C237" s="1" t="s">
        <v>120</v>
      </c>
      <c r="D237" s="1" t="s">
        <v>30</v>
      </c>
      <c r="E237" s="3">
        <v>2023</v>
      </c>
      <c r="F237" s="1" t="s">
        <v>2087</v>
      </c>
      <c r="G237" s="1" t="s">
        <v>2088</v>
      </c>
      <c r="H237" s="1" t="s">
        <v>2089</v>
      </c>
      <c r="I237" s="1">
        <v>56</v>
      </c>
      <c r="J237" s="1">
        <v>3</v>
      </c>
      <c r="K237" s="1">
        <v>1</v>
      </c>
      <c r="L237" s="1">
        <v>7</v>
      </c>
      <c r="M237" s="1" t="s">
        <v>123</v>
      </c>
      <c r="N237" s="1" t="s">
        <v>124</v>
      </c>
      <c r="O237" s="1" t="s">
        <v>125</v>
      </c>
      <c r="P237" s="1" t="s">
        <v>126</v>
      </c>
      <c r="Q237" s="1" t="s">
        <v>127</v>
      </c>
      <c r="R237" s="1">
        <v>186</v>
      </c>
      <c r="S237" s="1" t="s">
        <v>37</v>
      </c>
      <c r="T237" s="1" t="s">
        <v>2090</v>
      </c>
      <c r="U237" s="1" t="str">
        <f>HYPERLINK("http://dx.doi.org/10.1016/j.cie.2023.109710","http://dx.doi.org/10.1016/j.cie.2023.109710")</f>
        <v>http://dx.doi.org/10.1016/j.cie.2023.109710</v>
      </c>
      <c r="V237" s="1">
        <v>23</v>
      </c>
      <c r="W237" s="1" t="s">
        <v>129</v>
      </c>
      <c r="X237" s="1" t="s">
        <v>41</v>
      </c>
      <c r="Y237" s="1" t="s">
        <v>130</v>
      </c>
      <c r="Z237" s="1" t="s">
        <v>37</v>
      </c>
      <c r="AA237" s="1" t="s">
        <v>37</v>
      </c>
    </row>
    <row r="238" spans="1:27" ht="18.5" x14ac:dyDescent="0.45">
      <c r="A238" s="1" t="s">
        <v>2091</v>
      </c>
      <c r="B238" s="1" t="s">
        <v>2092</v>
      </c>
      <c r="C238" s="1" t="s">
        <v>785</v>
      </c>
      <c r="D238" s="1" t="s">
        <v>340</v>
      </c>
      <c r="E238" s="3">
        <v>2023</v>
      </c>
      <c r="F238" s="1" t="s">
        <v>2093</v>
      </c>
      <c r="G238" s="1" t="s">
        <v>2094</v>
      </c>
      <c r="H238" s="1" t="s">
        <v>2095</v>
      </c>
      <c r="I238" s="1">
        <v>91</v>
      </c>
      <c r="J238" s="1">
        <v>3</v>
      </c>
      <c r="K238" s="1">
        <v>2</v>
      </c>
      <c r="L238" s="1">
        <v>14</v>
      </c>
      <c r="M238" s="1" t="s">
        <v>330</v>
      </c>
      <c r="N238" s="1" t="s">
        <v>331</v>
      </c>
      <c r="O238" s="1" t="s">
        <v>332</v>
      </c>
      <c r="P238" s="1" t="s">
        <v>788</v>
      </c>
      <c r="Q238" s="1" t="s">
        <v>789</v>
      </c>
      <c r="R238" s="1" t="s">
        <v>37</v>
      </c>
      <c r="S238" s="1" t="s">
        <v>37</v>
      </c>
      <c r="T238" s="1" t="s">
        <v>2096</v>
      </c>
      <c r="U238" s="1" t="str">
        <f>HYPERLINK("http://dx.doi.org/10.1007/s11356-023-27547-4","http://dx.doi.org/10.1007/s11356-023-27547-4")</f>
        <v>http://dx.doi.org/10.1007/s11356-023-27547-4</v>
      </c>
      <c r="V238" s="1">
        <v>14</v>
      </c>
      <c r="W238" s="1" t="s">
        <v>433</v>
      </c>
      <c r="X238" s="1" t="s">
        <v>41</v>
      </c>
      <c r="Y238" s="1" t="s">
        <v>434</v>
      </c>
      <c r="Z238" s="1">
        <v>37402047</v>
      </c>
      <c r="AA238" s="1" t="s">
        <v>37</v>
      </c>
    </row>
    <row r="239" spans="1:27" ht="18.5" x14ac:dyDescent="0.45">
      <c r="A239" s="1" t="s">
        <v>2097</v>
      </c>
      <c r="B239" s="1" t="s">
        <v>2098</v>
      </c>
      <c r="C239" s="1" t="s">
        <v>2099</v>
      </c>
      <c r="D239" s="1" t="s">
        <v>30</v>
      </c>
      <c r="E239" s="3">
        <v>2023</v>
      </c>
      <c r="F239" s="1" t="s">
        <v>2100</v>
      </c>
      <c r="G239" s="1" t="s">
        <v>2101</v>
      </c>
      <c r="H239" s="1" t="s">
        <v>2102</v>
      </c>
      <c r="I239" s="1">
        <v>27</v>
      </c>
      <c r="J239" s="1">
        <v>0</v>
      </c>
      <c r="K239" s="1">
        <v>0</v>
      </c>
      <c r="L239" s="1">
        <v>0</v>
      </c>
      <c r="M239" s="1" t="s">
        <v>2103</v>
      </c>
      <c r="N239" s="1" t="s">
        <v>2104</v>
      </c>
      <c r="O239" s="1" t="s">
        <v>2105</v>
      </c>
      <c r="P239" s="1" t="s">
        <v>2106</v>
      </c>
      <c r="Q239" s="1" t="s">
        <v>2107</v>
      </c>
      <c r="R239" s="1">
        <v>31</v>
      </c>
      <c r="S239" s="1">
        <v>2</v>
      </c>
      <c r="T239" s="1" t="s">
        <v>2108</v>
      </c>
      <c r="U239" s="1" t="str">
        <f>HYPERLINK("http://dx.doi.org/10.2478/auom-2023-0024","http://dx.doi.org/10.2478/auom-2023-0024")</f>
        <v>http://dx.doi.org/10.2478/auom-2023-0024</v>
      </c>
      <c r="V239" s="1">
        <v>14</v>
      </c>
      <c r="W239" s="1" t="s">
        <v>590</v>
      </c>
      <c r="X239" s="1" t="s">
        <v>41</v>
      </c>
      <c r="Y239" s="1" t="s">
        <v>40</v>
      </c>
      <c r="Z239" s="1" t="s">
        <v>37</v>
      </c>
      <c r="AA239" s="1" t="s">
        <v>42</v>
      </c>
    </row>
    <row r="240" spans="1:27" ht="18.5" x14ac:dyDescent="0.45">
      <c r="A240" s="1" t="s">
        <v>2109</v>
      </c>
      <c r="B240" s="1" t="s">
        <v>2110</v>
      </c>
      <c r="C240" s="1" t="s">
        <v>1403</v>
      </c>
      <c r="D240" s="1" t="s">
        <v>30</v>
      </c>
      <c r="E240" s="3">
        <v>2023</v>
      </c>
      <c r="F240" s="1" t="s">
        <v>2111</v>
      </c>
      <c r="G240" s="1" t="s">
        <v>2112</v>
      </c>
      <c r="H240" s="1" t="s">
        <v>2113</v>
      </c>
      <c r="I240" s="1">
        <v>66</v>
      </c>
      <c r="J240" s="1">
        <v>5</v>
      </c>
      <c r="K240" s="1">
        <v>5</v>
      </c>
      <c r="L240" s="1">
        <v>12</v>
      </c>
      <c r="M240" s="1" t="s">
        <v>255</v>
      </c>
      <c r="N240" s="1" t="s">
        <v>256</v>
      </c>
      <c r="O240" s="1" t="s">
        <v>257</v>
      </c>
      <c r="P240" s="1" t="s">
        <v>1405</v>
      </c>
      <c r="Q240" s="1" t="s">
        <v>1406</v>
      </c>
      <c r="R240" s="1">
        <v>245</v>
      </c>
      <c r="S240" s="1" t="s">
        <v>37</v>
      </c>
      <c r="T240" s="1" t="s">
        <v>2114</v>
      </c>
      <c r="U240" s="1" t="str">
        <f>HYPERLINK("http://dx.doi.org/10.1016/j.ijbiomac.2023.125416","http://dx.doi.org/10.1016/j.ijbiomac.2023.125416")</f>
        <v>http://dx.doi.org/10.1016/j.ijbiomac.2023.125416</v>
      </c>
      <c r="V240" s="1">
        <v>18</v>
      </c>
      <c r="W240" s="1" t="s">
        <v>1408</v>
      </c>
      <c r="X240" s="1" t="s">
        <v>41</v>
      </c>
      <c r="Y240" s="1" t="s">
        <v>1409</v>
      </c>
      <c r="Z240" s="1">
        <v>37336373</v>
      </c>
      <c r="AA240" s="1" t="s">
        <v>37</v>
      </c>
    </row>
    <row r="241" spans="1:27" ht="18.5" x14ac:dyDescent="0.45">
      <c r="A241" s="1" t="s">
        <v>2115</v>
      </c>
      <c r="B241" s="1" t="s">
        <v>2116</v>
      </c>
      <c r="C241" s="1" t="s">
        <v>2117</v>
      </c>
      <c r="D241" s="1" t="s">
        <v>30</v>
      </c>
      <c r="E241" s="3">
        <v>2023</v>
      </c>
      <c r="F241" s="1" t="s">
        <v>2118</v>
      </c>
      <c r="G241" s="1" t="s">
        <v>1544</v>
      </c>
      <c r="H241" s="1" t="s">
        <v>2119</v>
      </c>
      <c r="I241" s="1">
        <v>55</v>
      </c>
      <c r="J241" s="1">
        <v>41</v>
      </c>
      <c r="K241" s="1">
        <v>4</v>
      </c>
      <c r="L241" s="1">
        <v>13</v>
      </c>
      <c r="M241" s="1" t="s">
        <v>255</v>
      </c>
      <c r="N241" s="1" t="s">
        <v>256</v>
      </c>
      <c r="O241" s="1" t="s">
        <v>257</v>
      </c>
      <c r="P241" s="1" t="s">
        <v>2120</v>
      </c>
      <c r="Q241" s="1" t="s">
        <v>37</v>
      </c>
      <c r="R241" s="1">
        <v>29</v>
      </c>
      <c r="S241" s="1" t="s">
        <v>37</v>
      </c>
      <c r="T241" s="1" t="s">
        <v>2121</v>
      </c>
      <c r="U241" s="1" t="str">
        <f>HYPERLINK("http://dx.doi.org/10.1016/j.rsase.2022.100917","http://dx.doi.org/10.1016/j.rsase.2022.100917")</f>
        <v>http://dx.doi.org/10.1016/j.rsase.2022.100917</v>
      </c>
      <c r="V241" s="1">
        <v>15</v>
      </c>
      <c r="W241" s="1" t="s">
        <v>2122</v>
      </c>
      <c r="X241" s="1" t="s">
        <v>56</v>
      </c>
      <c r="Y241" s="1" t="s">
        <v>2123</v>
      </c>
      <c r="Z241" s="1" t="s">
        <v>37</v>
      </c>
      <c r="AA241" s="1" t="s">
        <v>37</v>
      </c>
    </row>
    <row r="242" spans="1:27" ht="18.5" x14ac:dyDescent="0.45">
      <c r="A242" s="1" t="s">
        <v>2124</v>
      </c>
      <c r="B242" s="1" t="s">
        <v>2125</v>
      </c>
      <c r="C242" s="1" t="s">
        <v>984</v>
      </c>
      <c r="D242" s="1" t="s">
        <v>30</v>
      </c>
      <c r="E242" s="3">
        <v>2023</v>
      </c>
      <c r="F242" s="1" t="s">
        <v>2126</v>
      </c>
      <c r="G242" s="1" t="s">
        <v>2127</v>
      </c>
      <c r="H242" s="1" t="s">
        <v>2128</v>
      </c>
      <c r="I242" s="1">
        <v>62</v>
      </c>
      <c r="J242" s="1">
        <v>8</v>
      </c>
      <c r="K242" s="1">
        <v>2</v>
      </c>
      <c r="L242" s="1">
        <v>8</v>
      </c>
      <c r="M242" s="1" t="s">
        <v>330</v>
      </c>
      <c r="N242" s="1" t="s">
        <v>331</v>
      </c>
      <c r="O242" s="1" t="s">
        <v>332</v>
      </c>
      <c r="P242" s="1" t="s">
        <v>987</v>
      </c>
      <c r="Q242" s="1" t="s">
        <v>37</v>
      </c>
      <c r="R242" s="1">
        <v>138</v>
      </c>
      <c r="S242" s="1">
        <v>7</v>
      </c>
      <c r="T242" s="1" t="s">
        <v>2129</v>
      </c>
      <c r="U242" s="1" t="str">
        <f>HYPERLINK("http://dx.doi.org/10.1140/epjp/s13360-023-04244-2","http://dx.doi.org/10.1140/epjp/s13360-023-04244-2")</f>
        <v>http://dx.doi.org/10.1140/epjp/s13360-023-04244-2</v>
      </c>
      <c r="V242" s="1">
        <v>11</v>
      </c>
      <c r="W242" s="1" t="s">
        <v>261</v>
      </c>
      <c r="X242" s="1" t="s">
        <v>41</v>
      </c>
      <c r="Y242" s="1" t="s">
        <v>262</v>
      </c>
      <c r="Z242" s="1" t="s">
        <v>37</v>
      </c>
      <c r="AA242" s="1" t="s">
        <v>37</v>
      </c>
    </row>
    <row r="243" spans="1:27" ht="18.5" x14ac:dyDescent="0.45">
      <c r="A243" s="1" t="s">
        <v>2130</v>
      </c>
      <c r="B243" s="1" t="s">
        <v>2131</v>
      </c>
      <c r="C243" s="1" t="s">
        <v>647</v>
      </c>
      <c r="D243" s="1" t="s">
        <v>30</v>
      </c>
      <c r="E243" s="3">
        <v>2023</v>
      </c>
      <c r="F243" s="1" t="s">
        <v>2132</v>
      </c>
      <c r="G243" s="1" t="s">
        <v>2133</v>
      </c>
      <c r="H243" s="1" t="s">
        <v>560</v>
      </c>
      <c r="I243" s="1">
        <v>46</v>
      </c>
      <c r="J243" s="1">
        <v>31</v>
      </c>
      <c r="K243" s="1">
        <v>4</v>
      </c>
      <c r="L243" s="1">
        <v>15</v>
      </c>
      <c r="M243" s="1" t="s">
        <v>255</v>
      </c>
      <c r="N243" s="1" t="s">
        <v>256</v>
      </c>
      <c r="O243" s="1" t="s">
        <v>257</v>
      </c>
      <c r="P243" s="1" t="s">
        <v>649</v>
      </c>
      <c r="Q243" s="1" t="s">
        <v>650</v>
      </c>
      <c r="R243" s="1">
        <v>145</v>
      </c>
      <c r="S243" s="1" t="s">
        <v>37</v>
      </c>
      <c r="T243" s="1" t="s">
        <v>2134</v>
      </c>
      <c r="U243" s="1" t="str">
        <f>HYPERLINK("http://dx.doi.org/10.1016/j.asoc.2023.110614","http://dx.doi.org/10.1016/j.asoc.2023.110614")</f>
        <v>http://dx.doi.org/10.1016/j.asoc.2023.110614</v>
      </c>
      <c r="V243" s="1">
        <v>20</v>
      </c>
      <c r="W243" s="1" t="s">
        <v>652</v>
      </c>
      <c r="X243" s="1" t="s">
        <v>41</v>
      </c>
      <c r="Y243" s="1" t="s">
        <v>191</v>
      </c>
      <c r="Z243" s="1" t="s">
        <v>37</v>
      </c>
      <c r="AA243" s="1" t="s">
        <v>37</v>
      </c>
    </row>
    <row r="244" spans="1:27" ht="18.5" x14ac:dyDescent="0.45">
      <c r="A244" s="1" t="s">
        <v>2135</v>
      </c>
      <c r="B244" s="1" t="s">
        <v>2136</v>
      </c>
      <c r="C244" s="1" t="s">
        <v>206</v>
      </c>
      <c r="D244" s="1" t="s">
        <v>30</v>
      </c>
      <c r="E244" s="3">
        <v>2023</v>
      </c>
      <c r="F244" s="1" t="s">
        <v>2137</v>
      </c>
      <c r="G244" s="1" t="s">
        <v>2138</v>
      </c>
      <c r="H244" s="1" t="s">
        <v>560</v>
      </c>
      <c r="I244" s="1">
        <v>62</v>
      </c>
      <c r="J244" s="1">
        <v>6</v>
      </c>
      <c r="K244" s="1">
        <v>1</v>
      </c>
      <c r="L244" s="1">
        <v>4</v>
      </c>
      <c r="M244" s="1" t="s">
        <v>208</v>
      </c>
      <c r="N244" s="1" t="s">
        <v>209</v>
      </c>
      <c r="O244" s="1" t="s">
        <v>210</v>
      </c>
      <c r="P244" s="1" t="s">
        <v>211</v>
      </c>
      <c r="Q244" s="1" t="s">
        <v>212</v>
      </c>
      <c r="R244" s="1">
        <v>57</v>
      </c>
      <c r="S244" s="1">
        <v>3</v>
      </c>
      <c r="T244" s="1" t="s">
        <v>2139</v>
      </c>
      <c r="U244" s="1" t="str">
        <f>HYPERLINK("http://dx.doi.org/10.1051/ro/2023033","http://dx.doi.org/10.1051/ro/2023033")</f>
        <v>http://dx.doi.org/10.1051/ro/2023033</v>
      </c>
      <c r="V244" s="1">
        <v>27</v>
      </c>
      <c r="W244" s="1" t="s">
        <v>214</v>
      </c>
      <c r="X244" s="1" t="s">
        <v>41</v>
      </c>
      <c r="Y244" s="1" t="s">
        <v>214</v>
      </c>
      <c r="Z244" s="1" t="s">
        <v>37</v>
      </c>
      <c r="AA244" s="1" t="s">
        <v>1049</v>
      </c>
    </row>
    <row r="245" spans="1:27" ht="18.5" x14ac:dyDescent="0.45">
      <c r="A245" s="1" t="s">
        <v>2140</v>
      </c>
      <c r="B245" s="1" t="s">
        <v>2141</v>
      </c>
      <c r="C245" s="1" t="s">
        <v>1265</v>
      </c>
      <c r="D245" s="1" t="s">
        <v>30</v>
      </c>
      <c r="E245" s="3">
        <v>2023</v>
      </c>
      <c r="F245" s="1" t="s">
        <v>2142</v>
      </c>
      <c r="G245" s="1" t="s">
        <v>2143</v>
      </c>
      <c r="H245" s="1" t="s">
        <v>2144</v>
      </c>
      <c r="I245" s="1">
        <v>118</v>
      </c>
      <c r="J245" s="1">
        <v>3</v>
      </c>
      <c r="K245" s="1">
        <v>3</v>
      </c>
      <c r="L245" s="1">
        <v>18</v>
      </c>
      <c r="M245" s="1" t="s">
        <v>184</v>
      </c>
      <c r="N245" s="1" t="s">
        <v>185</v>
      </c>
      <c r="O245" s="1" t="s">
        <v>186</v>
      </c>
      <c r="P245" s="1" t="s">
        <v>1269</v>
      </c>
      <c r="Q245" s="1" t="s">
        <v>1270</v>
      </c>
      <c r="R245" s="1">
        <v>39</v>
      </c>
      <c r="S245" s="1">
        <v>7</v>
      </c>
      <c r="T245" s="1" t="s">
        <v>2145</v>
      </c>
      <c r="U245" s="1" t="str">
        <f>HYPERLINK("http://dx.doi.org/10.1007/s11274-023-03631-2","http://dx.doi.org/10.1007/s11274-023-03631-2")</f>
        <v>http://dx.doi.org/10.1007/s11274-023-03631-2</v>
      </c>
      <c r="V245" s="1">
        <v>21</v>
      </c>
      <c r="W245" s="1" t="s">
        <v>953</v>
      </c>
      <c r="X245" s="1" t="s">
        <v>41</v>
      </c>
      <c r="Y245" s="1" t="s">
        <v>953</v>
      </c>
      <c r="Z245" s="1">
        <v>37133792</v>
      </c>
      <c r="AA245" s="1" t="s">
        <v>37</v>
      </c>
    </row>
    <row r="246" spans="1:27" ht="18.5" x14ac:dyDescent="0.45">
      <c r="A246" s="1" t="s">
        <v>2146</v>
      </c>
      <c r="B246" s="1" t="s">
        <v>2147</v>
      </c>
      <c r="C246" s="1" t="s">
        <v>2148</v>
      </c>
      <c r="D246" s="1" t="s">
        <v>30</v>
      </c>
      <c r="E246" s="3">
        <v>2023</v>
      </c>
      <c r="F246" s="1" t="s">
        <v>2149</v>
      </c>
      <c r="G246" s="1" t="s">
        <v>2150</v>
      </c>
      <c r="H246" s="1" t="s">
        <v>2151</v>
      </c>
      <c r="I246" s="1">
        <v>84</v>
      </c>
      <c r="J246" s="1">
        <v>9</v>
      </c>
      <c r="K246" s="1">
        <v>6</v>
      </c>
      <c r="L246" s="1">
        <v>14</v>
      </c>
      <c r="M246" s="1" t="s">
        <v>1067</v>
      </c>
      <c r="N246" s="1" t="s">
        <v>1068</v>
      </c>
      <c r="O246" s="1" t="s">
        <v>1069</v>
      </c>
      <c r="P246" s="1" t="s">
        <v>2152</v>
      </c>
      <c r="Q246" s="1" t="s">
        <v>2153</v>
      </c>
      <c r="R246" s="1">
        <v>234</v>
      </c>
      <c r="S246" s="1" t="s">
        <v>37</v>
      </c>
      <c r="T246" s="1" t="s">
        <v>2154</v>
      </c>
      <c r="U246" s="1" t="str">
        <f>HYPERLINK("http://dx.doi.org/10.1016/j.envres.2023.116547","http://dx.doi.org/10.1016/j.envres.2023.116547")</f>
        <v>http://dx.doi.org/10.1016/j.envres.2023.116547</v>
      </c>
      <c r="V246" s="1">
        <v>13</v>
      </c>
      <c r="W246" s="1" t="s">
        <v>2155</v>
      </c>
      <c r="X246" s="1" t="s">
        <v>41</v>
      </c>
      <c r="Y246" s="1" t="s">
        <v>2156</v>
      </c>
      <c r="Z246" s="1">
        <v>37422118</v>
      </c>
      <c r="AA246" s="1" t="s">
        <v>37</v>
      </c>
    </row>
    <row r="247" spans="1:27" ht="18.5" x14ac:dyDescent="0.45">
      <c r="A247" s="1" t="s">
        <v>2157</v>
      </c>
      <c r="B247" s="1" t="s">
        <v>2158</v>
      </c>
      <c r="C247" s="1" t="s">
        <v>2159</v>
      </c>
      <c r="D247" s="1" t="s">
        <v>30</v>
      </c>
      <c r="E247" s="3">
        <v>2023</v>
      </c>
      <c r="F247" s="1" t="s">
        <v>2160</v>
      </c>
      <c r="G247" s="1" t="s">
        <v>2161</v>
      </c>
      <c r="H247" s="1" t="s">
        <v>2162</v>
      </c>
      <c r="I247" s="1">
        <v>43</v>
      </c>
      <c r="J247" s="1">
        <v>3</v>
      </c>
      <c r="K247" s="1">
        <v>0</v>
      </c>
      <c r="L247" s="1">
        <v>0</v>
      </c>
      <c r="M247" s="1" t="s">
        <v>62</v>
      </c>
      <c r="N247" s="1" t="s">
        <v>124</v>
      </c>
      <c r="O247" s="1" t="s">
        <v>2163</v>
      </c>
      <c r="P247" s="1" t="s">
        <v>2164</v>
      </c>
      <c r="Q247" s="1" t="s">
        <v>37</v>
      </c>
      <c r="R247" s="1">
        <v>22</v>
      </c>
      <c r="S247" s="1" t="s">
        <v>37</v>
      </c>
      <c r="T247" s="1" t="s">
        <v>2165</v>
      </c>
      <c r="U247" s="1" t="str">
        <f>HYPERLINK("http://dx.doi.org/10.1016/j.ijpddr.2023.05.003","http://dx.doi.org/10.1016/j.ijpddr.2023.05.003")</f>
        <v>http://dx.doi.org/10.1016/j.ijpddr.2023.05.003</v>
      </c>
      <c r="V247" s="1">
        <v>9</v>
      </c>
      <c r="W247" s="1" t="s">
        <v>2166</v>
      </c>
      <c r="X247" s="1" t="s">
        <v>41</v>
      </c>
      <c r="Y247" s="1" t="s">
        <v>2166</v>
      </c>
      <c r="Z247" s="1">
        <v>37269630</v>
      </c>
      <c r="AA247" s="1" t="s">
        <v>108</v>
      </c>
    </row>
    <row r="248" spans="1:27" ht="18.5" x14ac:dyDescent="0.45">
      <c r="A248" s="1" t="s">
        <v>2167</v>
      </c>
      <c r="B248" s="1" t="s">
        <v>2168</v>
      </c>
      <c r="C248" s="1" t="s">
        <v>785</v>
      </c>
      <c r="D248" s="1" t="s">
        <v>30</v>
      </c>
      <c r="E248" s="3">
        <v>2023</v>
      </c>
      <c r="F248" s="1" t="s">
        <v>2169</v>
      </c>
      <c r="G248" s="1" t="s">
        <v>2170</v>
      </c>
      <c r="H248" s="1" t="s">
        <v>2171</v>
      </c>
      <c r="I248" s="1">
        <v>82</v>
      </c>
      <c r="J248" s="1">
        <v>7</v>
      </c>
      <c r="K248" s="1">
        <v>1</v>
      </c>
      <c r="L248" s="1">
        <v>17</v>
      </c>
      <c r="M248" s="1" t="s">
        <v>330</v>
      </c>
      <c r="N248" s="1" t="s">
        <v>331</v>
      </c>
      <c r="O248" s="1" t="s">
        <v>332</v>
      </c>
      <c r="P248" s="1" t="s">
        <v>788</v>
      </c>
      <c r="Q248" s="1" t="s">
        <v>789</v>
      </c>
      <c r="R248" s="1">
        <v>30</v>
      </c>
      <c r="S248" s="1">
        <v>16</v>
      </c>
      <c r="T248" s="1" t="s">
        <v>2172</v>
      </c>
      <c r="U248" s="1" t="str">
        <f>HYPERLINK("http://dx.doi.org/10.1007/s11356-023-25413-x","http://dx.doi.org/10.1007/s11356-023-25413-x")</f>
        <v>http://dx.doi.org/10.1007/s11356-023-25413-x</v>
      </c>
      <c r="V248" s="1">
        <v>19</v>
      </c>
      <c r="W248" s="1" t="s">
        <v>433</v>
      </c>
      <c r="X248" s="1" t="s">
        <v>41</v>
      </c>
      <c r="Y248" s="1" t="s">
        <v>434</v>
      </c>
      <c r="Z248" s="1">
        <v>36708470</v>
      </c>
      <c r="AA248" s="1" t="s">
        <v>37</v>
      </c>
    </row>
    <row r="249" spans="1:27" ht="18.5" x14ac:dyDescent="0.45">
      <c r="A249" s="1" t="s">
        <v>1699</v>
      </c>
      <c r="B249" s="1" t="s">
        <v>2173</v>
      </c>
      <c r="C249" s="1" t="s">
        <v>647</v>
      </c>
      <c r="D249" s="1" t="s">
        <v>30</v>
      </c>
      <c r="E249" s="3">
        <v>2023</v>
      </c>
      <c r="F249" s="1" t="s">
        <v>2174</v>
      </c>
      <c r="G249" s="1" t="s">
        <v>2175</v>
      </c>
      <c r="H249" s="1" t="s">
        <v>33</v>
      </c>
      <c r="I249" s="1">
        <v>81</v>
      </c>
      <c r="J249" s="1">
        <v>4</v>
      </c>
      <c r="K249" s="1">
        <v>7</v>
      </c>
      <c r="L249" s="1">
        <v>19</v>
      </c>
      <c r="M249" s="1" t="s">
        <v>255</v>
      </c>
      <c r="N249" s="1" t="s">
        <v>256</v>
      </c>
      <c r="O249" s="1" t="s">
        <v>257</v>
      </c>
      <c r="P249" s="1" t="s">
        <v>649</v>
      </c>
      <c r="Q249" s="1" t="s">
        <v>650</v>
      </c>
      <c r="R249" s="1">
        <v>148</v>
      </c>
      <c r="S249" s="1" t="s">
        <v>37</v>
      </c>
      <c r="T249" s="1" t="s">
        <v>2176</v>
      </c>
      <c r="U249" s="1" t="str">
        <f>HYPERLINK("http://dx.doi.org/10.1016/j.asoc.2023.110898","http://dx.doi.org/10.1016/j.asoc.2023.110898")</f>
        <v>http://dx.doi.org/10.1016/j.asoc.2023.110898</v>
      </c>
      <c r="V249" s="1">
        <v>18</v>
      </c>
      <c r="W249" s="1" t="s">
        <v>652</v>
      </c>
      <c r="X249" s="1" t="s">
        <v>41</v>
      </c>
      <c r="Y249" s="1" t="s">
        <v>191</v>
      </c>
      <c r="Z249" s="1" t="s">
        <v>37</v>
      </c>
      <c r="AA249" s="1" t="s">
        <v>37</v>
      </c>
    </row>
    <row r="250" spans="1:27" ht="18.5" x14ac:dyDescent="0.45">
      <c r="A250" s="1" t="s">
        <v>2177</v>
      </c>
      <c r="B250" s="1" t="s">
        <v>2178</v>
      </c>
      <c r="C250" s="1" t="s">
        <v>947</v>
      </c>
      <c r="D250" s="1" t="s">
        <v>30</v>
      </c>
      <c r="E250" s="3">
        <v>2023</v>
      </c>
      <c r="F250" s="1" t="s">
        <v>2179</v>
      </c>
      <c r="G250" s="1" t="s">
        <v>2180</v>
      </c>
      <c r="H250" s="1" t="s">
        <v>2181</v>
      </c>
      <c r="I250" s="1">
        <v>46</v>
      </c>
      <c r="J250" s="1">
        <v>1</v>
      </c>
      <c r="K250" s="1">
        <v>1</v>
      </c>
      <c r="L250" s="1">
        <v>2</v>
      </c>
      <c r="M250" s="1" t="s">
        <v>605</v>
      </c>
      <c r="N250" s="1" t="s">
        <v>402</v>
      </c>
      <c r="O250" s="1" t="s">
        <v>606</v>
      </c>
      <c r="P250" s="1" t="s">
        <v>950</v>
      </c>
      <c r="Q250" s="1" t="s">
        <v>951</v>
      </c>
      <c r="R250" s="1">
        <v>3</v>
      </c>
      <c r="S250" s="1">
        <v>4</v>
      </c>
      <c r="T250" s="1" t="s">
        <v>2182</v>
      </c>
      <c r="U250" s="1" t="str">
        <f>HYPERLINK("http://dx.doi.org/10.1007/s43393-022-00146-z","http://dx.doi.org/10.1007/s43393-022-00146-z")</f>
        <v>http://dx.doi.org/10.1007/s43393-022-00146-z</v>
      </c>
      <c r="V250" s="1">
        <v>15</v>
      </c>
      <c r="W250" s="1" t="s">
        <v>953</v>
      </c>
      <c r="X250" s="1" t="s">
        <v>56</v>
      </c>
      <c r="Y250" s="1" t="s">
        <v>953</v>
      </c>
      <c r="Z250" s="1" t="s">
        <v>37</v>
      </c>
      <c r="AA250" s="1" t="s">
        <v>37</v>
      </c>
    </row>
    <row r="251" spans="1:27" ht="18.5" x14ac:dyDescent="0.45">
      <c r="A251" s="1" t="s">
        <v>2183</v>
      </c>
      <c r="B251" s="1" t="s">
        <v>2184</v>
      </c>
      <c r="C251" s="1" t="s">
        <v>2185</v>
      </c>
      <c r="D251" s="1" t="s">
        <v>30</v>
      </c>
      <c r="E251" s="3">
        <v>2023</v>
      </c>
      <c r="F251" s="1" t="s">
        <v>2186</v>
      </c>
      <c r="G251" s="1" t="s">
        <v>2187</v>
      </c>
      <c r="H251" s="1" t="s">
        <v>2188</v>
      </c>
      <c r="I251" s="1">
        <v>29</v>
      </c>
      <c r="J251" s="1">
        <v>5</v>
      </c>
      <c r="K251" s="1">
        <v>0</v>
      </c>
      <c r="L251" s="1">
        <v>8</v>
      </c>
      <c r="M251" s="1" t="s">
        <v>330</v>
      </c>
      <c r="N251" s="1" t="s">
        <v>331</v>
      </c>
      <c r="O251" s="1" t="s">
        <v>332</v>
      </c>
      <c r="P251" s="1" t="s">
        <v>2189</v>
      </c>
      <c r="Q251" s="1" t="s">
        <v>2190</v>
      </c>
      <c r="R251" s="1">
        <v>129</v>
      </c>
      <c r="S251" s="1">
        <v>2</v>
      </c>
      <c r="T251" s="1" t="s">
        <v>2191</v>
      </c>
      <c r="U251" s="1" t="str">
        <f>HYPERLINK("http://dx.doi.org/10.1007/s00339-022-06373-4","http://dx.doi.org/10.1007/s00339-022-06373-4")</f>
        <v>http://dx.doi.org/10.1007/s00339-022-06373-4</v>
      </c>
      <c r="V251" s="1">
        <v>9</v>
      </c>
      <c r="W251" s="1" t="s">
        <v>2192</v>
      </c>
      <c r="X251" s="1" t="s">
        <v>41</v>
      </c>
      <c r="Y251" s="1" t="s">
        <v>2193</v>
      </c>
      <c r="Z251" s="1" t="s">
        <v>37</v>
      </c>
      <c r="AA251" s="1" t="s">
        <v>37</v>
      </c>
    </row>
    <row r="252" spans="1:27" ht="18.5" x14ac:dyDescent="0.45">
      <c r="A252" s="1" t="s">
        <v>2194</v>
      </c>
      <c r="B252" s="1" t="s">
        <v>2195</v>
      </c>
      <c r="C252" s="1" t="s">
        <v>1556</v>
      </c>
      <c r="D252" s="1" t="s">
        <v>30</v>
      </c>
      <c r="E252" s="3">
        <v>2023</v>
      </c>
      <c r="F252" s="1" t="s">
        <v>2196</v>
      </c>
      <c r="G252" s="1" t="s">
        <v>2197</v>
      </c>
      <c r="H252" s="1" t="s">
        <v>2198</v>
      </c>
      <c r="I252" s="1">
        <v>78</v>
      </c>
      <c r="J252" s="1">
        <v>2</v>
      </c>
      <c r="K252" s="1">
        <v>0</v>
      </c>
      <c r="L252" s="1">
        <v>2</v>
      </c>
      <c r="M252" s="1" t="s">
        <v>255</v>
      </c>
      <c r="N252" s="1" t="s">
        <v>256</v>
      </c>
      <c r="O252" s="1" t="s">
        <v>257</v>
      </c>
      <c r="P252" s="1" t="s">
        <v>1559</v>
      </c>
      <c r="Q252" s="1" t="s">
        <v>1560</v>
      </c>
      <c r="R252" s="1">
        <v>1293</v>
      </c>
      <c r="S252" s="1" t="s">
        <v>37</v>
      </c>
      <c r="T252" s="1" t="s">
        <v>2199</v>
      </c>
      <c r="U252" s="1" t="str">
        <f>HYPERLINK("http://dx.doi.org/10.1016/j.molstruc.2023.136291","http://dx.doi.org/10.1016/j.molstruc.2023.136291")</f>
        <v>http://dx.doi.org/10.1016/j.molstruc.2023.136291</v>
      </c>
      <c r="V252" s="1">
        <v>11</v>
      </c>
      <c r="W252" s="1" t="s">
        <v>973</v>
      </c>
      <c r="X252" s="1" t="s">
        <v>41</v>
      </c>
      <c r="Y252" s="1" t="s">
        <v>974</v>
      </c>
      <c r="Z252" s="1" t="s">
        <v>37</v>
      </c>
      <c r="AA252" s="1" t="s">
        <v>37</v>
      </c>
    </row>
    <row r="253" spans="1:27" ht="18.5" x14ac:dyDescent="0.45">
      <c r="A253" s="1" t="s">
        <v>2200</v>
      </c>
      <c r="B253" s="1" t="s">
        <v>2201</v>
      </c>
      <c r="C253" s="1" t="s">
        <v>2202</v>
      </c>
      <c r="D253" s="1" t="s">
        <v>30</v>
      </c>
      <c r="E253" s="3">
        <v>2023</v>
      </c>
      <c r="F253" s="1" t="s">
        <v>2203</v>
      </c>
      <c r="G253" s="1" t="s">
        <v>2204</v>
      </c>
      <c r="H253" s="1" t="s">
        <v>2205</v>
      </c>
      <c r="I253" s="1">
        <v>48</v>
      </c>
      <c r="J253" s="1">
        <v>0</v>
      </c>
      <c r="K253" s="1">
        <v>0</v>
      </c>
      <c r="L253" s="1">
        <v>0</v>
      </c>
      <c r="M253" s="1" t="s">
        <v>2206</v>
      </c>
      <c r="N253" s="1" t="s">
        <v>2207</v>
      </c>
      <c r="O253" s="1" t="s">
        <v>2208</v>
      </c>
      <c r="P253" s="1" t="s">
        <v>2209</v>
      </c>
      <c r="Q253" s="1" t="s">
        <v>2210</v>
      </c>
      <c r="R253" s="1">
        <v>44</v>
      </c>
      <c r="S253" s="1">
        <v>5</v>
      </c>
      <c r="T253" s="1" t="s">
        <v>2211</v>
      </c>
      <c r="U253" s="1" t="str">
        <f>HYPERLINK("http://dx.doi.org/10.22438/jeb/44/5/MRN-5075","http://dx.doi.org/10.22438/jeb/44/5/MRN-5075")</f>
        <v>http://dx.doi.org/10.22438/jeb/44/5/MRN-5075</v>
      </c>
      <c r="V253" s="1">
        <v>12</v>
      </c>
      <c r="W253" s="1" t="s">
        <v>433</v>
      </c>
      <c r="X253" s="1" t="s">
        <v>56</v>
      </c>
      <c r="Y253" s="1" t="s">
        <v>434</v>
      </c>
      <c r="Z253" s="1" t="s">
        <v>37</v>
      </c>
      <c r="AA253" s="1" t="s">
        <v>192</v>
      </c>
    </row>
    <row r="254" spans="1:27" ht="18.5" x14ac:dyDescent="0.45">
      <c r="A254" s="1" t="s">
        <v>2212</v>
      </c>
      <c r="B254" s="1" t="s">
        <v>2213</v>
      </c>
      <c r="C254" s="1" t="s">
        <v>2214</v>
      </c>
      <c r="D254" s="1" t="s">
        <v>30</v>
      </c>
      <c r="E254" s="3">
        <v>2023</v>
      </c>
      <c r="F254" s="1" t="s">
        <v>2215</v>
      </c>
      <c r="G254" s="1" t="s">
        <v>2216</v>
      </c>
      <c r="H254" s="1" t="s">
        <v>1916</v>
      </c>
      <c r="I254" s="1">
        <v>35</v>
      </c>
      <c r="J254" s="1">
        <v>3</v>
      </c>
      <c r="K254" s="1">
        <v>0</v>
      </c>
      <c r="L254" s="1">
        <v>3</v>
      </c>
      <c r="M254" s="1" t="s">
        <v>450</v>
      </c>
      <c r="N254" s="1" t="s">
        <v>451</v>
      </c>
      <c r="O254" s="1" t="s">
        <v>452</v>
      </c>
      <c r="P254" s="1" t="s">
        <v>2217</v>
      </c>
      <c r="Q254" s="1" t="s">
        <v>2218</v>
      </c>
      <c r="R254" s="1">
        <v>2023</v>
      </c>
      <c r="S254" s="1" t="s">
        <v>37</v>
      </c>
      <c r="T254" s="1" t="s">
        <v>2219</v>
      </c>
      <c r="U254" s="1" t="str">
        <f>HYPERLINK("http://dx.doi.org/10.1155/2023/5269421","http://dx.doi.org/10.1155/2023/5269421")</f>
        <v>http://dx.doi.org/10.1155/2023/5269421</v>
      </c>
      <c r="V254" s="1">
        <v>27</v>
      </c>
      <c r="W254" s="1" t="s">
        <v>40</v>
      </c>
      <c r="X254" s="1" t="s">
        <v>41</v>
      </c>
      <c r="Y254" s="1" t="s">
        <v>40</v>
      </c>
      <c r="Z254" s="1" t="s">
        <v>37</v>
      </c>
      <c r="AA254" s="1" t="s">
        <v>2220</v>
      </c>
    </row>
    <row r="255" spans="1:27" ht="18.5" x14ac:dyDescent="0.45">
      <c r="A255" s="1" t="s">
        <v>2221</v>
      </c>
      <c r="B255" s="1" t="s">
        <v>2222</v>
      </c>
      <c r="C255" s="1" t="s">
        <v>2223</v>
      </c>
      <c r="D255" s="1" t="s">
        <v>30</v>
      </c>
      <c r="E255" s="3">
        <v>2023</v>
      </c>
      <c r="F255" s="1" t="s">
        <v>2224</v>
      </c>
      <c r="G255" s="1" t="s">
        <v>2225</v>
      </c>
      <c r="H255" s="1" t="s">
        <v>2226</v>
      </c>
      <c r="I255" s="1">
        <v>109</v>
      </c>
      <c r="J255" s="1">
        <v>11</v>
      </c>
      <c r="K255" s="1">
        <v>2</v>
      </c>
      <c r="L255" s="1">
        <v>22</v>
      </c>
      <c r="M255" s="1" t="s">
        <v>1067</v>
      </c>
      <c r="N255" s="1" t="s">
        <v>1068</v>
      </c>
      <c r="O255" s="1" t="s">
        <v>1069</v>
      </c>
      <c r="P255" s="1" t="s">
        <v>2227</v>
      </c>
      <c r="Q255" s="1" t="s">
        <v>2228</v>
      </c>
      <c r="R255" s="1">
        <v>138</v>
      </c>
      <c r="S255" s="1" t="s">
        <v>37</v>
      </c>
      <c r="T255" s="1" t="s">
        <v>2229</v>
      </c>
      <c r="U255" s="1" t="str">
        <f>HYPERLINK("http://dx.doi.org/10.1016/j.bioorg.2023.106532","http://dx.doi.org/10.1016/j.bioorg.2023.106532")</f>
        <v>http://dx.doi.org/10.1016/j.bioorg.2023.106532</v>
      </c>
      <c r="V255" s="1">
        <v>17</v>
      </c>
      <c r="W255" s="1" t="s">
        <v>2230</v>
      </c>
      <c r="X255" s="1" t="s">
        <v>41</v>
      </c>
      <c r="Y255" s="1" t="s">
        <v>850</v>
      </c>
      <c r="Z255" s="1">
        <v>37172438</v>
      </c>
      <c r="AA255" s="1" t="s">
        <v>37</v>
      </c>
    </row>
    <row r="256" spans="1:27" ht="18.5" x14ac:dyDescent="0.45">
      <c r="A256" s="1" t="s">
        <v>2231</v>
      </c>
      <c r="B256" s="1" t="s">
        <v>2232</v>
      </c>
      <c r="C256" s="1" t="s">
        <v>977</v>
      </c>
      <c r="D256" s="1" t="s">
        <v>30</v>
      </c>
      <c r="E256" s="3">
        <v>2023</v>
      </c>
      <c r="F256" s="1" t="s">
        <v>2233</v>
      </c>
      <c r="G256" s="1" t="s">
        <v>2234</v>
      </c>
      <c r="H256" s="1" t="s">
        <v>2235</v>
      </c>
      <c r="I256" s="1">
        <v>55</v>
      </c>
      <c r="J256" s="1">
        <v>4</v>
      </c>
      <c r="K256" s="1">
        <v>2</v>
      </c>
      <c r="L256" s="1">
        <v>8</v>
      </c>
      <c r="M256" s="1" t="s">
        <v>184</v>
      </c>
      <c r="N256" s="1" t="s">
        <v>571</v>
      </c>
      <c r="O256" s="1" t="s">
        <v>572</v>
      </c>
      <c r="P256" s="1" t="s">
        <v>980</v>
      </c>
      <c r="Q256" s="1" t="s">
        <v>981</v>
      </c>
      <c r="R256" s="1">
        <v>27</v>
      </c>
      <c r="S256" s="1">
        <v>24</v>
      </c>
      <c r="T256" s="1" t="s">
        <v>2236</v>
      </c>
      <c r="U256" s="1" t="str">
        <f>HYPERLINK("http://dx.doi.org/10.1007/s00500-023-09139-z","http://dx.doi.org/10.1007/s00500-023-09139-z")</f>
        <v>http://dx.doi.org/10.1007/s00500-023-09139-z</v>
      </c>
      <c r="V256" s="1">
        <v>26</v>
      </c>
      <c r="W256" s="1" t="s">
        <v>652</v>
      </c>
      <c r="X256" s="1" t="s">
        <v>41</v>
      </c>
      <c r="Y256" s="1" t="s">
        <v>191</v>
      </c>
      <c r="Z256" s="1" t="s">
        <v>37</v>
      </c>
      <c r="AA256" s="1" t="s">
        <v>37</v>
      </c>
    </row>
    <row r="257" spans="1:27" ht="18.5" x14ac:dyDescent="0.45">
      <c r="A257" s="1" t="s">
        <v>2237</v>
      </c>
      <c r="B257" s="1" t="s">
        <v>2238</v>
      </c>
      <c r="C257" s="1" t="s">
        <v>2239</v>
      </c>
      <c r="D257" s="1" t="s">
        <v>340</v>
      </c>
      <c r="E257" s="3">
        <v>2023</v>
      </c>
      <c r="F257" s="1" t="s">
        <v>2240</v>
      </c>
      <c r="G257" s="1" t="s">
        <v>2241</v>
      </c>
      <c r="H257" s="1" t="s">
        <v>2242</v>
      </c>
      <c r="I257" s="1">
        <v>62</v>
      </c>
      <c r="J257" s="1">
        <v>6</v>
      </c>
      <c r="K257" s="1">
        <v>3</v>
      </c>
      <c r="L257" s="1">
        <v>11</v>
      </c>
      <c r="M257" s="1" t="s">
        <v>2243</v>
      </c>
      <c r="N257" s="1" t="s">
        <v>402</v>
      </c>
      <c r="O257" s="1" t="s">
        <v>2244</v>
      </c>
      <c r="P257" s="1" t="s">
        <v>2245</v>
      </c>
      <c r="Q257" s="1" t="s">
        <v>2246</v>
      </c>
      <c r="R257" s="1" t="s">
        <v>37</v>
      </c>
      <c r="S257" s="1" t="s">
        <v>37</v>
      </c>
      <c r="T257" s="1" t="s">
        <v>2247</v>
      </c>
      <c r="U257" s="1" t="str">
        <f>HYPERLINK("http://dx.doi.org/10.1007/s00521-023-08860-y","http://dx.doi.org/10.1007/s00521-023-08860-y")</f>
        <v>http://dx.doi.org/10.1007/s00521-023-08860-y</v>
      </c>
      <c r="V257" s="1">
        <v>19</v>
      </c>
      <c r="W257" s="1" t="s">
        <v>190</v>
      </c>
      <c r="X257" s="1" t="s">
        <v>41</v>
      </c>
      <c r="Y257" s="1" t="s">
        <v>191</v>
      </c>
      <c r="Z257" s="1" t="s">
        <v>37</v>
      </c>
      <c r="AA257" s="1" t="s">
        <v>37</v>
      </c>
    </row>
    <row r="258" spans="1:27" ht="18.5" x14ac:dyDescent="0.45">
      <c r="A258" s="1" t="s">
        <v>2231</v>
      </c>
      <c r="B258" s="1" t="s">
        <v>2248</v>
      </c>
      <c r="C258" s="1" t="s">
        <v>2249</v>
      </c>
      <c r="D258" s="1" t="s">
        <v>30</v>
      </c>
      <c r="E258" s="3">
        <v>2023</v>
      </c>
      <c r="F258" s="1" t="s">
        <v>2250</v>
      </c>
      <c r="G258" s="1" t="s">
        <v>2234</v>
      </c>
      <c r="H258" s="1" t="s">
        <v>2251</v>
      </c>
      <c r="I258" s="1">
        <v>59</v>
      </c>
      <c r="J258" s="1">
        <v>6</v>
      </c>
      <c r="K258" s="1">
        <v>0</v>
      </c>
      <c r="L258" s="1">
        <v>7</v>
      </c>
      <c r="M258" s="1" t="s">
        <v>330</v>
      </c>
      <c r="N258" s="1" t="s">
        <v>331</v>
      </c>
      <c r="O258" s="1" t="s">
        <v>332</v>
      </c>
      <c r="P258" s="1" t="s">
        <v>2252</v>
      </c>
      <c r="Q258" s="1" t="s">
        <v>2253</v>
      </c>
      <c r="R258" s="1">
        <v>14</v>
      </c>
      <c r="S258" s="1">
        <v>1</v>
      </c>
      <c r="T258" s="1" t="s">
        <v>2254</v>
      </c>
      <c r="U258" s="1" t="str">
        <f>HYPERLINK("http://dx.doi.org/10.1007/s13042-021-01457-8","http://dx.doi.org/10.1007/s13042-021-01457-8")</f>
        <v>http://dx.doi.org/10.1007/s13042-021-01457-8</v>
      </c>
      <c r="V258" s="1">
        <v>29</v>
      </c>
      <c r="W258" s="1" t="s">
        <v>190</v>
      </c>
      <c r="X258" s="1" t="s">
        <v>41</v>
      </c>
      <c r="Y258" s="1" t="s">
        <v>191</v>
      </c>
      <c r="Z258" s="1" t="s">
        <v>37</v>
      </c>
      <c r="AA258" s="1" t="s">
        <v>37</v>
      </c>
    </row>
    <row r="259" spans="1:27" ht="18.5" x14ac:dyDescent="0.45">
      <c r="A259" s="1" t="s">
        <v>2255</v>
      </c>
      <c r="B259" s="1" t="s">
        <v>2256</v>
      </c>
      <c r="C259" s="1" t="s">
        <v>180</v>
      </c>
      <c r="D259" s="1" t="s">
        <v>30</v>
      </c>
      <c r="E259" s="3">
        <v>2023</v>
      </c>
      <c r="F259" s="1" t="s">
        <v>2257</v>
      </c>
      <c r="G259" s="1" t="s">
        <v>2258</v>
      </c>
      <c r="H259" s="1" t="s">
        <v>560</v>
      </c>
      <c r="I259" s="1">
        <v>65</v>
      </c>
      <c r="J259" s="1">
        <v>16</v>
      </c>
      <c r="K259" s="1">
        <v>8</v>
      </c>
      <c r="L259" s="1">
        <v>35</v>
      </c>
      <c r="M259" s="1" t="s">
        <v>184</v>
      </c>
      <c r="N259" s="1" t="s">
        <v>185</v>
      </c>
      <c r="O259" s="1" t="s">
        <v>186</v>
      </c>
      <c r="P259" s="1" t="s">
        <v>187</v>
      </c>
      <c r="Q259" s="1" t="s">
        <v>188</v>
      </c>
      <c r="R259" s="1">
        <v>56</v>
      </c>
      <c r="S259" s="1" t="s">
        <v>2259</v>
      </c>
      <c r="T259" s="1" t="s">
        <v>2260</v>
      </c>
      <c r="U259" s="1" t="str">
        <f>HYPERLINK("http://dx.doi.org/10.1007/s10462-023-10578-1","http://dx.doi.org/10.1007/s10462-023-10578-1")</f>
        <v>http://dx.doi.org/10.1007/s10462-023-10578-1</v>
      </c>
      <c r="V259" s="1">
        <v>38</v>
      </c>
      <c r="W259" s="1" t="s">
        <v>190</v>
      </c>
      <c r="X259" s="1" t="s">
        <v>41</v>
      </c>
      <c r="Y259" s="1" t="s">
        <v>191</v>
      </c>
      <c r="Z259" s="1" t="s">
        <v>37</v>
      </c>
      <c r="AA259" s="1" t="s">
        <v>37</v>
      </c>
    </row>
    <row r="260" spans="1:27" ht="18.5" x14ac:dyDescent="0.45">
      <c r="A260" s="1" t="s">
        <v>2261</v>
      </c>
      <c r="B260" s="1" t="s">
        <v>2262</v>
      </c>
      <c r="C260" s="1" t="s">
        <v>2263</v>
      </c>
      <c r="D260" s="1" t="s">
        <v>30</v>
      </c>
      <c r="E260" s="3">
        <v>2023</v>
      </c>
      <c r="F260" s="1" t="s">
        <v>2264</v>
      </c>
      <c r="G260" s="1" t="s">
        <v>2265</v>
      </c>
      <c r="H260" s="1" t="s">
        <v>2266</v>
      </c>
      <c r="I260" s="1">
        <v>71</v>
      </c>
      <c r="J260" s="1">
        <v>23</v>
      </c>
      <c r="K260" s="1">
        <v>6</v>
      </c>
      <c r="L260" s="1">
        <v>18</v>
      </c>
      <c r="M260" s="1" t="s">
        <v>2267</v>
      </c>
      <c r="N260" s="1" t="s">
        <v>402</v>
      </c>
      <c r="O260" s="1" t="s">
        <v>2268</v>
      </c>
      <c r="P260" s="1" t="s">
        <v>2269</v>
      </c>
      <c r="Q260" s="1" t="s">
        <v>2270</v>
      </c>
      <c r="R260" s="1">
        <v>343</v>
      </c>
      <c r="S260" s="1" t="s">
        <v>37</v>
      </c>
      <c r="T260" s="1" t="s">
        <v>2271</v>
      </c>
      <c r="U260" s="1" t="str">
        <f>HYPERLINK("http://dx.doi.org/10.1016/j.jenvman.2023.118226","http://dx.doi.org/10.1016/j.jenvman.2023.118226")</f>
        <v>http://dx.doi.org/10.1016/j.jenvman.2023.118226</v>
      </c>
      <c r="V260" s="1">
        <v>13</v>
      </c>
      <c r="W260" s="1" t="s">
        <v>433</v>
      </c>
      <c r="X260" s="1" t="s">
        <v>41</v>
      </c>
      <c r="Y260" s="1" t="s">
        <v>434</v>
      </c>
      <c r="Z260" s="1">
        <v>37245309</v>
      </c>
      <c r="AA260" s="1" t="s">
        <v>37</v>
      </c>
    </row>
    <row r="261" spans="1:27" ht="18.5" x14ac:dyDescent="0.45">
      <c r="A261" s="1" t="s">
        <v>2272</v>
      </c>
      <c r="B261" s="1" t="s">
        <v>2273</v>
      </c>
      <c r="C261" s="1" t="s">
        <v>2274</v>
      </c>
      <c r="D261" s="1" t="s">
        <v>30</v>
      </c>
      <c r="E261" s="3">
        <v>2023</v>
      </c>
      <c r="F261" s="1" t="s">
        <v>2275</v>
      </c>
      <c r="G261" s="1" t="s">
        <v>2276</v>
      </c>
      <c r="H261" s="1" t="s">
        <v>2277</v>
      </c>
      <c r="I261" s="1">
        <v>82</v>
      </c>
      <c r="J261" s="1">
        <v>18</v>
      </c>
      <c r="K261" s="1">
        <v>3</v>
      </c>
      <c r="L261" s="1">
        <v>25</v>
      </c>
      <c r="M261" s="1" t="s">
        <v>255</v>
      </c>
      <c r="N261" s="1" t="s">
        <v>256</v>
      </c>
      <c r="O261" s="1" t="s">
        <v>257</v>
      </c>
      <c r="P261" s="1" t="s">
        <v>37</v>
      </c>
      <c r="Q261" s="1" t="s">
        <v>2278</v>
      </c>
      <c r="R261" s="1">
        <v>47</v>
      </c>
      <c r="S261" s="1" t="s">
        <v>37</v>
      </c>
      <c r="T261" s="1" t="s">
        <v>2279</v>
      </c>
      <c r="U261" s="1" t="str">
        <f>HYPERLINK("http://dx.doi.org/10.1016/j.ejrh.2023.101385","http://dx.doi.org/10.1016/j.ejrh.2023.101385")</f>
        <v>http://dx.doi.org/10.1016/j.ejrh.2023.101385</v>
      </c>
      <c r="V261" s="1">
        <v>22</v>
      </c>
      <c r="W261" s="1" t="s">
        <v>1082</v>
      </c>
      <c r="X261" s="1" t="s">
        <v>41</v>
      </c>
      <c r="Y261" s="1" t="s">
        <v>1082</v>
      </c>
      <c r="Z261" s="1" t="s">
        <v>37</v>
      </c>
      <c r="AA261" s="1" t="s">
        <v>42</v>
      </c>
    </row>
    <row r="262" spans="1:27" ht="18.5" x14ac:dyDescent="0.45">
      <c r="A262" s="1" t="s">
        <v>2280</v>
      </c>
      <c r="B262" s="1" t="s">
        <v>2281</v>
      </c>
      <c r="C262" s="1" t="s">
        <v>1207</v>
      </c>
      <c r="D262" s="1" t="s">
        <v>30</v>
      </c>
      <c r="E262" s="3">
        <v>2023</v>
      </c>
      <c r="F262" s="1" t="s">
        <v>2282</v>
      </c>
      <c r="G262" s="1" t="s">
        <v>2283</v>
      </c>
      <c r="H262" s="1" t="s">
        <v>2284</v>
      </c>
      <c r="I262" s="1">
        <v>59</v>
      </c>
      <c r="J262" s="1">
        <v>22</v>
      </c>
      <c r="K262" s="1">
        <v>1</v>
      </c>
      <c r="L262" s="1">
        <v>13</v>
      </c>
      <c r="M262" s="1" t="s">
        <v>184</v>
      </c>
      <c r="N262" s="1" t="s">
        <v>185</v>
      </c>
      <c r="O262" s="1" t="s">
        <v>186</v>
      </c>
      <c r="P262" s="1" t="s">
        <v>1211</v>
      </c>
      <c r="Q262" s="1" t="s">
        <v>1212</v>
      </c>
      <c r="R262" s="1">
        <v>82</v>
      </c>
      <c r="S262" s="1">
        <v>7</v>
      </c>
      <c r="T262" s="1" t="s">
        <v>2285</v>
      </c>
      <c r="U262" s="1" t="str">
        <f>HYPERLINK("http://dx.doi.org/10.1007/s11042-021-11595-4","http://dx.doi.org/10.1007/s11042-021-11595-4")</f>
        <v>http://dx.doi.org/10.1007/s11042-021-11595-4</v>
      </c>
      <c r="V262" s="1">
        <v>22</v>
      </c>
      <c r="W262" s="1" t="s">
        <v>1214</v>
      </c>
      <c r="X262" s="1" t="s">
        <v>41</v>
      </c>
      <c r="Y262" s="1" t="s">
        <v>130</v>
      </c>
      <c r="Z262" s="1" t="s">
        <v>37</v>
      </c>
      <c r="AA262" s="1" t="s">
        <v>37</v>
      </c>
    </row>
    <row r="263" spans="1:27" ht="18.5" x14ac:dyDescent="0.45">
      <c r="A263" s="1" t="s">
        <v>2085</v>
      </c>
      <c r="B263" s="1" t="s">
        <v>2286</v>
      </c>
      <c r="C263" s="1" t="s">
        <v>558</v>
      </c>
      <c r="D263" s="1" t="s">
        <v>30</v>
      </c>
      <c r="E263" s="3">
        <v>2023</v>
      </c>
      <c r="F263" s="1" t="s">
        <v>2287</v>
      </c>
      <c r="G263" s="1" t="s">
        <v>2088</v>
      </c>
      <c r="H263" s="1" t="s">
        <v>2288</v>
      </c>
      <c r="I263" s="1">
        <v>37</v>
      </c>
      <c r="J263" s="1">
        <v>2</v>
      </c>
      <c r="K263" s="1">
        <v>2</v>
      </c>
      <c r="L263" s="1">
        <v>13</v>
      </c>
      <c r="M263" s="1" t="s">
        <v>123</v>
      </c>
      <c r="N263" s="1" t="s">
        <v>124</v>
      </c>
      <c r="O263" s="1" t="s">
        <v>125</v>
      </c>
      <c r="P263" s="1" t="s">
        <v>561</v>
      </c>
      <c r="Q263" s="1" t="s">
        <v>562</v>
      </c>
      <c r="R263" s="1">
        <v>232</v>
      </c>
      <c r="S263" s="1" t="s">
        <v>37</v>
      </c>
      <c r="T263" s="1" t="s">
        <v>2289</v>
      </c>
      <c r="U263" s="1" t="str">
        <f>HYPERLINK("http://dx.doi.org/10.1016/j.eswa.2023.120879","http://dx.doi.org/10.1016/j.eswa.2023.120879")</f>
        <v>http://dx.doi.org/10.1016/j.eswa.2023.120879</v>
      </c>
      <c r="V263" s="1">
        <v>16</v>
      </c>
      <c r="W263" s="1" t="s">
        <v>564</v>
      </c>
      <c r="X263" s="1" t="s">
        <v>41</v>
      </c>
      <c r="Y263" s="1" t="s">
        <v>565</v>
      </c>
      <c r="Z263" s="1">
        <v>37362254</v>
      </c>
      <c r="AA263" s="1" t="s">
        <v>1539</v>
      </c>
    </row>
    <row r="264" spans="1:27" ht="18.5" x14ac:dyDescent="0.45">
      <c r="A264" s="1" t="s">
        <v>2130</v>
      </c>
      <c r="B264" s="1" t="s">
        <v>2290</v>
      </c>
      <c r="C264" s="1" t="s">
        <v>180</v>
      </c>
      <c r="D264" s="1" t="s">
        <v>30</v>
      </c>
      <c r="E264" s="3">
        <v>2023</v>
      </c>
      <c r="F264" s="1" t="s">
        <v>2291</v>
      </c>
      <c r="G264" s="1" t="s">
        <v>2292</v>
      </c>
      <c r="H264" s="1" t="s">
        <v>2293</v>
      </c>
      <c r="I264" s="1">
        <v>57</v>
      </c>
      <c r="J264" s="1">
        <v>20</v>
      </c>
      <c r="K264" s="1">
        <v>12</v>
      </c>
      <c r="L264" s="1">
        <v>55</v>
      </c>
      <c r="M264" s="1" t="s">
        <v>184</v>
      </c>
      <c r="N264" s="1" t="s">
        <v>185</v>
      </c>
      <c r="O264" s="1" t="s">
        <v>186</v>
      </c>
      <c r="P264" s="1" t="s">
        <v>187</v>
      </c>
      <c r="Q264" s="1" t="s">
        <v>188</v>
      </c>
      <c r="R264" s="1">
        <v>56</v>
      </c>
      <c r="S264" s="1" t="s">
        <v>1325</v>
      </c>
      <c r="T264" s="1" t="s">
        <v>2294</v>
      </c>
      <c r="U264" s="1" t="str">
        <f>HYPERLINK("http://dx.doi.org/10.1007/s10462-023-10611-3","http://dx.doi.org/10.1007/s10462-023-10611-3")</f>
        <v>http://dx.doi.org/10.1007/s10462-023-10611-3</v>
      </c>
      <c r="V264" s="1">
        <v>33</v>
      </c>
      <c r="W264" s="1" t="s">
        <v>190</v>
      </c>
      <c r="X264" s="1" t="s">
        <v>41</v>
      </c>
      <c r="Y264" s="1" t="s">
        <v>191</v>
      </c>
      <c r="Z264" s="1" t="s">
        <v>37</v>
      </c>
      <c r="AA264" s="1" t="s">
        <v>37</v>
      </c>
    </row>
    <row r="265" spans="1:27" ht="18.5" x14ac:dyDescent="0.45">
      <c r="A265" s="1" t="s">
        <v>2295</v>
      </c>
      <c r="B265" s="1" t="s">
        <v>2296</v>
      </c>
      <c r="C265" s="1" t="s">
        <v>230</v>
      </c>
      <c r="D265" s="1" t="s">
        <v>30</v>
      </c>
      <c r="E265" s="3">
        <v>2023</v>
      </c>
      <c r="F265" s="1" t="s">
        <v>2297</v>
      </c>
      <c r="G265" s="1" t="s">
        <v>2298</v>
      </c>
      <c r="H265" s="1" t="s">
        <v>61</v>
      </c>
      <c r="I265" s="1">
        <v>45</v>
      </c>
      <c r="J265" s="1">
        <v>13</v>
      </c>
      <c r="K265" s="1">
        <v>1</v>
      </c>
      <c r="L265" s="1">
        <v>4</v>
      </c>
      <c r="M265" s="1" t="s">
        <v>233</v>
      </c>
      <c r="N265" s="1" t="s">
        <v>234</v>
      </c>
      <c r="O265" s="1" t="s">
        <v>235</v>
      </c>
      <c r="P265" s="1" t="s">
        <v>236</v>
      </c>
      <c r="Q265" s="1" t="s">
        <v>237</v>
      </c>
      <c r="R265" s="1">
        <v>19</v>
      </c>
      <c r="S265" s="1">
        <v>9</v>
      </c>
      <c r="T265" s="1" t="s">
        <v>2299</v>
      </c>
      <c r="U265" s="1" t="str">
        <f>HYPERLINK("http://dx.doi.org/10.3934/jimo.2022234","http://dx.doi.org/10.3934/jimo.2022234")</f>
        <v>http://dx.doi.org/10.3934/jimo.2022234</v>
      </c>
      <c r="V265" s="1">
        <v>17</v>
      </c>
      <c r="W265" s="1" t="s">
        <v>239</v>
      </c>
      <c r="X265" s="1" t="s">
        <v>41</v>
      </c>
      <c r="Y265" s="1" t="s">
        <v>240</v>
      </c>
      <c r="Z265" s="1" t="s">
        <v>37</v>
      </c>
      <c r="AA265" s="1" t="s">
        <v>42</v>
      </c>
    </row>
    <row r="266" spans="1:27" ht="18.5" x14ac:dyDescent="0.45">
      <c r="A266" s="1" t="s">
        <v>2300</v>
      </c>
      <c r="B266" s="1" t="s">
        <v>2301</v>
      </c>
      <c r="C266" s="1" t="s">
        <v>2302</v>
      </c>
      <c r="D266" s="1" t="s">
        <v>30</v>
      </c>
      <c r="E266" s="3">
        <v>2023</v>
      </c>
      <c r="F266" s="1" t="s">
        <v>2303</v>
      </c>
      <c r="G266" s="1" t="s">
        <v>2304</v>
      </c>
      <c r="H266" s="1" t="s">
        <v>2305</v>
      </c>
      <c r="I266" s="1">
        <v>43</v>
      </c>
      <c r="J266" s="1">
        <v>0</v>
      </c>
      <c r="K266" s="1">
        <v>1</v>
      </c>
      <c r="L266" s="1">
        <v>6</v>
      </c>
      <c r="M266" s="1" t="s">
        <v>184</v>
      </c>
      <c r="N266" s="1" t="s">
        <v>571</v>
      </c>
      <c r="O266" s="1" t="s">
        <v>572</v>
      </c>
      <c r="P266" s="1" t="s">
        <v>2306</v>
      </c>
      <c r="Q266" s="1" t="s">
        <v>2307</v>
      </c>
      <c r="R266" s="1">
        <v>27</v>
      </c>
      <c r="S266" s="1">
        <v>6</v>
      </c>
      <c r="T266" s="1" t="s">
        <v>2308</v>
      </c>
      <c r="U266" s="1" t="str">
        <f>HYPERLINK("http://dx.doi.org/10.1007/s11852-023-00994-4","http://dx.doi.org/10.1007/s11852-023-00994-4")</f>
        <v>http://dx.doi.org/10.1007/s11852-023-00994-4</v>
      </c>
      <c r="V266" s="1">
        <v>16</v>
      </c>
      <c r="W266" s="1" t="s">
        <v>2309</v>
      </c>
      <c r="X266" s="1" t="s">
        <v>41</v>
      </c>
      <c r="Y266" s="1" t="s">
        <v>2310</v>
      </c>
      <c r="Z266" s="1" t="s">
        <v>37</v>
      </c>
      <c r="AA266" s="1" t="s">
        <v>37</v>
      </c>
    </row>
    <row r="267" spans="1:27" ht="18.5" x14ac:dyDescent="0.45">
      <c r="A267" s="1" t="s">
        <v>2311</v>
      </c>
      <c r="B267" s="1" t="s">
        <v>2312</v>
      </c>
      <c r="C267" s="1" t="s">
        <v>2313</v>
      </c>
      <c r="D267" s="1" t="s">
        <v>30</v>
      </c>
      <c r="E267" s="3">
        <v>2023</v>
      </c>
      <c r="F267" s="1" t="s">
        <v>2314</v>
      </c>
      <c r="G267" s="1" t="s">
        <v>2315</v>
      </c>
      <c r="H267" s="1" t="s">
        <v>2316</v>
      </c>
      <c r="I267" s="1">
        <v>31</v>
      </c>
      <c r="J267" s="1">
        <v>6</v>
      </c>
      <c r="K267" s="1">
        <v>0</v>
      </c>
      <c r="L267" s="1">
        <v>5</v>
      </c>
      <c r="M267" s="1" t="s">
        <v>1032</v>
      </c>
      <c r="N267" s="1" t="s">
        <v>102</v>
      </c>
      <c r="O267" s="1" t="s">
        <v>1033</v>
      </c>
      <c r="P267" s="1" t="s">
        <v>2317</v>
      </c>
      <c r="Q267" s="1" t="s">
        <v>2318</v>
      </c>
      <c r="R267" s="1">
        <v>59</v>
      </c>
      <c r="S267" s="1">
        <v>48</v>
      </c>
      <c r="T267" s="1" t="s">
        <v>2319</v>
      </c>
      <c r="U267" s="1" t="str">
        <f>HYPERLINK("http://dx.doi.org/10.1039/d3cc02032k","http://dx.doi.org/10.1039/d3cc02032k")</f>
        <v>http://dx.doi.org/10.1039/d3cc02032k</v>
      </c>
      <c r="V267" s="1">
        <v>4</v>
      </c>
      <c r="W267" s="1" t="s">
        <v>1037</v>
      </c>
      <c r="X267" s="1" t="s">
        <v>41</v>
      </c>
      <c r="Y267" s="1" t="s">
        <v>974</v>
      </c>
      <c r="Z267" s="1">
        <v>37233195</v>
      </c>
      <c r="AA267" s="1" t="s">
        <v>37</v>
      </c>
    </row>
    <row r="268" spans="1:27" ht="18.5" x14ac:dyDescent="0.45">
      <c r="A268" s="1" t="s">
        <v>2320</v>
      </c>
      <c r="B268" s="1" t="s">
        <v>2321</v>
      </c>
      <c r="C268" s="1" t="s">
        <v>2322</v>
      </c>
      <c r="D268" s="1" t="s">
        <v>30</v>
      </c>
      <c r="E268" s="3">
        <v>2023</v>
      </c>
      <c r="F268" s="1" t="s">
        <v>2323</v>
      </c>
      <c r="G268" s="1" t="s">
        <v>2324</v>
      </c>
      <c r="H268" s="1" t="s">
        <v>2325</v>
      </c>
      <c r="I268" s="1">
        <v>110</v>
      </c>
      <c r="J268" s="1">
        <v>7</v>
      </c>
      <c r="K268" s="1">
        <v>1</v>
      </c>
      <c r="L268" s="1">
        <v>6</v>
      </c>
      <c r="M268" s="1" t="s">
        <v>255</v>
      </c>
      <c r="N268" s="1" t="s">
        <v>256</v>
      </c>
      <c r="O268" s="1" t="s">
        <v>257</v>
      </c>
      <c r="P268" s="1" t="s">
        <v>37</v>
      </c>
      <c r="Q268" s="1" t="s">
        <v>2326</v>
      </c>
      <c r="R268" s="1">
        <v>52</v>
      </c>
      <c r="S268" s="1" t="s">
        <v>37</v>
      </c>
      <c r="T268" s="1" t="s">
        <v>2327</v>
      </c>
      <c r="U268" s="1" t="str">
        <f>HYPERLINK("http://dx.doi.org/10.1016/j.bcab.2023.102825","http://dx.doi.org/10.1016/j.bcab.2023.102825")</f>
        <v>http://dx.doi.org/10.1016/j.bcab.2023.102825</v>
      </c>
      <c r="V268" s="1">
        <v>18</v>
      </c>
      <c r="W268" s="1" t="s">
        <v>953</v>
      </c>
      <c r="X268" s="1" t="s">
        <v>56</v>
      </c>
      <c r="Y268" s="1" t="s">
        <v>953</v>
      </c>
      <c r="Z268" s="1" t="s">
        <v>37</v>
      </c>
      <c r="AA268" s="1" t="s">
        <v>192</v>
      </c>
    </row>
    <row r="269" spans="1:27" ht="18.5" x14ac:dyDescent="0.45">
      <c r="A269" s="1" t="s">
        <v>2328</v>
      </c>
      <c r="B269" s="1" t="s">
        <v>2329</v>
      </c>
      <c r="C269" s="1" t="s">
        <v>2330</v>
      </c>
      <c r="D269" s="1" t="s">
        <v>30</v>
      </c>
      <c r="E269" s="3">
        <v>2023</v>
      </c>
      <c r="F269" s="1" t="s">
        <v>2331</v>
      </c>
      <c r="G269" s="1" t="s">
        <v>2332</v>
      </c>
      <c r="H269" s="1" t="s">
        <v>2333</v>
      </c>
      <c r="I269" s="1">
        <v>65</v>
      </c>
      <c r="J269" s="1">
        <v>3</v>
      </c>
      <c r="K269" s="1">
        <v>2</v>
      </c>
      <c r="L269" s="1">
        <v>8</v>
      </c>
      <c r="M269" s="1" t="s">
        <v>123</v>
      </c>
      <c r="N269" s="1" t="s">
        <v>124</v>
      </c>
      <c r="O269" s="1" t="s">
        <v>125</v>
      </c>
      <c r="P269" s="1" t="s">
        <v>2334</v>
      </c>
      <c r="Q269" s="1" t="s">
        <v>2335</v>
      </c>
      <c r="R269" s="1">
        <v>243</v>
      </c>
      <c r="S269" s="1" t="s">
        <v>37</v>
      </c>
      <c r="T269" s="1" t="s">
        <v>2336</v>
      </c>
      <c r="U269" s="1" t="str">
        <f>HYPERLINK("http://dx.doi.org/10.1016/j.poly.2023.116543","http://dx.doi.org/10.1016/j.poly.2023.116543")</f>
        <v>http://dx.doi.org/10.1016/j.poly.2023.116543</v>
      </c>
      <c r="V269" s="1">
        <v>8</v>
      </c>
      <c r="W269" s="1" t="s">
        <v>2337</v>
      </c>
      <c r="X269" s="1" t="s">
        <v>41</v>
      </c>
      <c r="Y269" s="1" t="s">
        <v>2338</v>
      </c>
      <c r="Z269" s="1" t="s">
        <v>37</v>
      </c>
      <c r="AA269" s="1" t="s">
        <v>37</v>
      </c>
    </row>
    <row r="270" spans="1:27" ht="18.5" x14ac:dyDescent="0.45">
      <c r="A270" s="1" t="s">
        <v>2339</v>
      </c>
      <c r="B270" s="1" t="s">
        <v>2340</v>
      </c>
      <c r="C270" s="1" t="s">
        <v>495</v>
      </c>
      <c r="D270" s="1" t="s">
        <v>30</v>
      </c>
      <c r="E270" s="3">
        <v>2023</v>
      </c>
      <c r="F270" s="1" t="s">
        <v>2341</v>
      </c>
      <c r="G270" s="1" t="s">
        <v>2342</v>
      </c>
      <c r="H270" s="1" t="s">
        <v>2343</v>
      </c>
      <c r="I270" s="1">
        <v>50</v>
      </c>
      <c r="J270" s="1">
        <v>0</v>
      </c>
      <c r="K270" s="1">
        <v>1</v>
      </c>
      <c r="L270" s="1">
        <v>13</v>
      </c>
      <c r="M270" s="1" t="s">
        <v>123</v>
      </c>
      <c r="N270" s="1" t="s">
        <v>124</v>
      </c>
      <c r="O270" s="1" t="s">
        <v>125</v>
      </c>
      <c r="P270" s="1" t="s">
        <v>498</v>
      </c>
      <c r="Q270" s="1" t="s">
        <v>499</v>
      </c>
      <c r="R270" s="1">
        <v>123</v>
      </c>
      <c r="S270" s="1" t="s">
        <v>37</v>
      </c>
      <c r="T270" s="1" t="s">
        <v>2344</v>
      </c>
      <c r="U270" s="1" t="str">
        <f>HYPERLINK("http://dx.doi.org/10.1051/e3sconf/202233600060","http://dx.doi.org/10.1051/e3sconf/202233600060")</f>
        <v>http://dx.doi.org/10.1051/e3sconf/202233600060</v>
      </c>
      <c r="V270" s="1">
        <v>28</v>
      </c>
      <c r="W270" s="1" t="s">
        <v>501</v>
      </c>
      <c r="X270" s="1" t="s">
        <v>41</v>
      </c>
      <c r="Y270" s="1" t="s">
        <v>502</v>
      </c>
      <c r="Z270" s="1" t="s">
        <v>37</v>
      </c>
      <c r="AA270" s="1" t="s">
        <v>108</v>
      </c>
    </row>
    <row r="271" spans="1:27" ht="18.5" x14ac:dyDescent="0.45">
      <c r="A271" s="1" t="s">
        <v>2345</v>
      </c>
      <c r="B271" s="1" t="s">
        <v>2346</v>
      </c>
      <c r="C271" s="1" t="s">
        <v>495</v>
      </c>
      <c r="D271" s="1" t="s">
        <v>30</v>
      </c>
      <c r="E271" s="3">
        <v>2023</v>
      </c>
      <c r="F271" s="1" t="s">
        <v>2347</v>
      </c>
      <c r="G271" s="1" t="s">
        <v>2348</v>
      </c>
      <c r="H271" s="1" t="s">
        <v>1916</v>
      </c>
      <c r="I271" s="1">
        <v>67</v>
      </c>
      <c r="J271" s="1">
        <v>25</v>
      </c>
      <c r="K271" s="1">
        <v>0</v>
      </c>
      <c r="L271" s="1">
        <v>14</v>
      </c>
      <c r="M271" s="1" t="s">
        <v>123</v>
      </c>
      <c r="N271" s="1" t="s">
        <v>124</v>
      </c>
      <c r="O271" s="1" t="s">
        <v>125</v>
      </c>
      <c r="P271" s="1" t="s">
        <v>498</v>
      </c>
      <c r="Q271" s="1" t="s">
        <v>499</v>
      </c>
      <c r="R271" s="1">
        <v>126</v>
      </c>
      <c r="S271" s="1" t="s">
        <v>37</v>
      </c>
      <c r="T271" s="1" t="s">
        <v>2349</v>
      </c>
      <c r="U271" s="1" t="str">
        <f>HYPERLINK("http://dx.doi.org/10.1016/j.engappai.2023.106712","http://dx.doi.org/10.1016/j.engappai.2023.106712")</f>
        <v>http://dx.doi.org/10.1016/j.engappai.2023.106712</v>
      </c>
      <c r="V271" s="1">
        <v>23</v>
      </c>
      <c r="W271" s="1" t="s">
        <v>501</v>
      </c>
      <c r="X271" s="1" t="s">
        <v>41</v>
      </c>
      <c r="Y271" s="1" t="s">
        <v>502</v>
      </c>
      <c r="Z271" s="1" t="s">
        <v>37</v>
      </c>
      <c r="AA271" s="1" t="s">
        <v>37</v>
      </c>
    </row>
    <row r="272" spans="1:27" ht="18.5" x14ac:dyDescent="0.45">
      <c r="A272" s="1" t="s">
        <v>2350</v>
      </c>
      <c r="B272" s="1" t="s">
        <v>2351</v>
      </c>
      <c r="C272" s="1" t="s">
        <v>2352</v>
      </c>
      <c r="D272" s="1" t="s">
        <v>30</v>
      </c>
      <c r="E272" s="3">
        <v>2023</v>
      </c>
      <c r="F272" s="1" t="s">
        <v>2353</v>
      </c>
      <c r="G272" s="1" t="s">
        <v>2354</v>
      </c>
      <c r="H272" s="1" t="s">
        <v>2355</v>
      </c>
      <c r="I272" s="1">
        <v>74</v>
      </c>
      <c r="J272" s="1">
        <v>0</v>
      </c>
      <c r="K272" s="1">
        <v>1</v>
      </c>
      <c r="L272" s="1">
        <v>3</v>
      </c>
      <c r="M272" s="1" t="s">
        <v>233</v>
      </c>
      <c r="N272" s="1" t="s">
        <v>234</v>
      </c>
      <c r="O272" s="1" t="s">
        <v>235</v>
      </c>
      <c r="P272" s="1" t="s">
        <v>37</v>
      </c>
      <c r="Q272" s="1" t="s">
        <v>2356</v>
      </c>
      <c r="R272" s="1">
        <v>8</v>
      </c>
      <c r="S272" s="1">
        <v>12</v>
      </c>
      <c r="T272" s="1" t="s">
        <v>2357</v>
      </c>
      <c r="U272" s="1" t="str">
        <f>HYPERLINK("http://dx.doi.org/10.3934/math.20231544","http://dx.doi.org/10.3934/math.20231544")</f>
        <v>http://dx.doi.org/10.3934/math.20231544</v>
      </c>
      <c r="V272" s="1">
        <v>35</v>
      </c>
      <c r="W272" s="1" t="s">
        <v>590</v>
      </c>
      <c r="X272" s="1" t="s">
        <v>41</v>
      </c>
      <c r="Y272" s="1" t="s">
        <v>40</v>
      </c>
      <c r="Z272" s="1" t="s">
        <v>37</v>
      </c>
      <c r="AA272" s="1" t="s">
        <v>42</v>
      </c>
    </row>
    <row r="273" spans="1:27" ht="18.5" x14ac:dyDescent="0.45">
      <c r="A273" s="1" t="s">
        <v>2358</v>
      </c>
      <c r="B273" s="1" t="s">
        <v>2359</v>
      </c>
      <c r="C273" s="1" t="s">
        <v>2360</v>
      </c>
      <c r="D273" s="1" t="s">
        <v>427</v>
      </c>
      <c r="E273" s="3">
        <v>2023</v>
      </c>
      <c r="F273" s="1" t="s">
        <v>2361</v>
      </c>
      <c r="G273" s="1" t="s">
        <v>2362</v>
      </c>
      <c r="H273" s="1" t="s">
        <v>2363</v>
      </c>
      <c r="I273" s="1">
        <v>414</v>
      </c>
      <c r="J273" s="1">
        <v>92</v>
      </c>
      <c r="K273" s="1">
        <v>53</v>
      </c>
      <c r="L273" s="1">
        <v>240</v>
      </c>
      <c r="M273" s="1" t="s">
        <v>62</v>
      </c>
      <c r="N273" s="1" t="s">
        <v>63</v>
      </c>
      <c r="O273" s="1" t="s">
        <v>64</v>
      </c>
      <c r="P273" s="1" t="s">
        <v>2364</v>
      </c>
      <c r="Q273" s="1" t="s">
        <v>2365</v>
      </c>
      <c r="R273" s="1">
        <v>213</v>
      </c>
      <c r="S273" s="1" t="s">
        <v>37</v>
      </c>
      <c r="T273" s="1" t="s">
        <v>2366</v>
      </c>
      <c r="U273" s="1" t="str">
        <f>HYPERLINK("http://dx.doi.org/10.1016/j.dyepig.2023.111087","http://dx.doi.org/10.1016/j.dyepig.2023.111087")</f>
        <v>http://dx.doi.org/10.1016/j.dyepig.2023.111087</v>
      </c>
      <c r="V273" s="1">
        <v>35</v>
      </c>
      <c r="W273" s="1" t="s">
        <v>2367</v>
      </c>
      <c r="X273" s="1" t="s">
        <v>41</v>
      </c>
      <c r="Y273" s="1" t="s">
        <v>2368</v>
      </c>
      <c r="Z273" s="1" t="s">
        <v>37</v>
      </c>
      <c r="AA273" s="1" t="s">
        <v>37</v>
      </c>
    </row>
    <row r="274" spans="1:27" ht="18.5" x14ac:dyDescent="0.45">
      <c r="A274" s="1" t="s">
        <v>2369</v>
      </c>
      <c r="B274" s="1" t="s">
        <v>2370</v>
      </c>
      <c r="C274" s="1" t="s">
        <v>2371</v>
      </c>
      <c r="D274" s="1" t="s">
        <v>30</v>
      </c>
      <c r="E274" s="3">
        <v>2023</v>
      </c>
      <c r="F274" s="1" t="s">
        <v>2372</v>
      </c>
      <c r="G274" s="1" t="s">
        <v>2373</v>
      </c>
      <c r="H274" s="1" t="s">
        <v>1916</v>
      </c>
      <c r="I274" s="1">
        <v>29</v>
      </c>
      <c r="J274" s="1">
        <v>8</v>
      </c>
      <c r="K274" s="1">
        <v>0</v>
      </c>
      <c r="L274" s="1">
        <v>1</v>
      </c>
      <c r="M274" s="1" t="s">
        <v>307</v>
      </c>
      <c r="N274" s="1" t="s">
        <v>308</v>
      </c>
      <c r="O274" s="1" t="s">
        <v>309</v>
      </c>
      <c r="P274" s="1" t="s">
        <v>2374</v>
      </c>
      <c r="Q274" s="1" t="s">
        <v>2375</v>
      </c>
      <c r="R274" s="1">
        <v>16</v>
      </c>
      <c r="S274" s="1">
        <v>2</v>
      </c>
      <c r="T274" s="1" t="s">
        <v>2376</v>
      </c>
      <c r="U274" s="1" t="str">
        <f>HYPERLINK("http://dx.doi.org/10.1142/S1793557123500195","http://dx.doi.org/10.1142/S1793557123500195")</f>
        <v>http://dx.doi.org/10.1142/S1793557123500195</v>
      </c>
      <c r="V274" s="1">
        <v>26</v>
      </c>
      <c r="W274" s="1" t="s">
        <v>40</v>
      </c>
      <c r="X274" s="1" t="s">
        <v>56</v>
      </c>
      <c r="Y274" s="1" t="s">
        <v>40</v>
      </c>
      <c r="Z274" s="1" t="s">
        <v>37</v>
      </c>
      <c r="AA274" s="1" t="s">
        <v>37</v>
      </c>
    </row>
    <row r="275" spans="1:27" ht="18.5" x14ac:dyDescent="0.45">
      <c r="A275" s="1" t="s">
        <v>2377</v>
      </c>
      <c r="B275" s="1" t="s">
        <v>2378</v>
      </c>
      <c r="C275" s="1" t="s">
        <v>2379</v>
      </c>
      <c r="D275" s="1" t="s">
        <v>30</v>
      </c>
      <c r="E275" s="3">
        <v>2023</v>
      </c>
      <c r="F275" s="1" t="s">
        <v>2380</v>
      </c>
      <c r="G275" s="1" t="s">
        <v>2381</v>
      </c>
      <c r="H275" s="1" t="s">
        <v>2382</v>
      </c>
      <c r="I275" s="1">
        <v>46</v>
      </c>
      <c r="J275" s="1">
        <v>1</v>
      </c>
      <c r="K275" s="1">
        <v>2</v>
      </c>
      <c r="L275" s="1">
        <v>3</v>
      </c>
      <c r="M275" s="1" t="s">
        <v>269</v>
      </c>
      <c r="N275" s="1" t="s">
        <v>270</v>
      </c>
      <c r="O275" s="1" t="s">
        <v>271</v>
      </c>
      <c r="P275" s="1" t="s">
        <v>2383</v>
      </c>
      <c r="Q275" s="1" t="s">
        <v>2384</v>
      </c>
      <c r="R275" s="1">
        <v>132</v>
      </c>
      <c r="S275" s="1">
        <v>2</v>
      </c>
      <c r="T275" s="1" t="s">
        <v>2385</v>
      </c>
      <c r="U275" s="1" t="str">
        <f>HYPERLINK("http://dx.doi.org/10.1007/s12040-023-02093-2","http://dx.doi.org/10.1007/s12040-023-02093-2")</f>
        <v>http://dx.doi.org/10.1007/s12040-023-02093-2</v>
      </c>
      <c r="V275" s="1">
        <v>14</v>
      </c>
      <c r="W275" s="1" t="s">
        <v>2386</v>
      </c>
      <c r="X275" s="1" t="s">
        <v>41</v>
      </c>
      <c r="Y275" s="1" t="s">
        <v>2387</v>
      </c>
      <c r="Z275" s="1" t="s">
        <v>37</v>
      </c>
      <c r="AA275" s="1" t="s">
        <v>37</v>
      </c>
    </row>
    <row r="276" spans="1:27" ht="18.5" x14ac:dyDescent="0.45">
      <c r="A276" s="1" t="s">
        <v>2388</v>
      </c>
      <c r="B276" s="1" t="s">
        <v>2389</v>
      </c>
      <c r="C276" s="1" t="s">
        <v>1412</v>
      </c>
      <c r="D276" s="1" t="s">
        <v>30</v>
      </c>
      <c r="E276" s="3">
        <v>2023</v>
      </c>
      <c r="F276" s="1" t="s">
        <v>2390</v>
      </c>
      <c r="G276" s="1" t="s">
        <v>2391</v>
      </c>
      <c r="H276" s="1" t="s">
        <v>2392</v>
      </c>
      <c r="I276" s="1">
        <v>83</v>
      </c>
      <c r="J276" s="1">
        <v>1</v>
      </c>
      <c r="K276" s="1">
        <v>15</v>
      </c>
      <c r="L276" s="1">
        <v>30</v>
      </c>
      <c r="M276" s="1" t="s">
        <v>184</v>
      </c>
      <c r="N276" s="1" t="s">
        <v>571</v>
      </c>
      <c r="O276" s="1" t="s">
        <v>572</v>
      </c>
      <c r="P276" s="1" t="s">
        <v>1414</v>
      </c>
      <c r="Q276" s="1" t="s">
        <v>1415</v>
      </c>
      <c r="R276" s="1">
        <v>29</v>
      </c>
      <c r="S276" s="1">
        <v>8</v>
      </c>
      <c r="T276" s="1" t="s">
        <v>2393</v>
      </c>
      <c r="U276" s="1" t="str">
        <f>HYPERLINK("http://dx.doi.org/10.1007/s00894-023-05626-0","http://dx.doi.org/10.1007/s00894-023-05626-0")</f>
        <v>http://dx.doi.org/10.1007/s00894-023-05626-0</v>
      </c>
      <c r="V276" s="1">
        <v>22</v>
      </c>
      <c r="W276" s="1" t="s">
        <v>1417</v>
      </c>
      <c r="X276" s="1" t="s">
        <v>41</v>
      </c>
      <c r="Y276" s="1" t="s">
        <v>1418</v>
      </c>
      <c r="Z276" s="1">
        <v>37423912</v>
      </c>
      <c r="AA276" s="1" t="s">
        <v>2394</v>
      </c>
    </row>
    <row r="277" spans="1:27" ht="18.5" x14ac:dyDescent="0.45">
      <c r="A277" s="1" t="s">
        <v>2395</v>
      </c>
      <c r="B277" s="1" t="s">
        <v>2396</v>
      </c>
      <c r="C277" s="1" t="s">
        <v>2397</v>
      </c>
      <c r="D277" s="1" t="s">
        <v>30</v>
      </c>
      <c r="E277" s="3">
        <v>2023</v>
      </c>
      <c r="F277" s="1" t="s">
        <v>2398</v>
      </c>
      <c r="G277" s="1" t="s">
        <v>2399</v>
      </c>
      <c r="H277" s="1" t="s">
        <v>2400</v>
      </c>
      <c r="I277" s="1">
        <v>135</v>
      </c>
      <c r="J277" s="1">
        <v>0</v>
      </c>
      <c r="K277" s="1">
        <v>0</v>
      </c>
      <c r="L277" s="1">
        <v>2</v>
      </c>
      <c r="M277" s="1" t="s">
        <v>34</v>
      </c>
      <c r="N277" s="1" t="s">
        <v>35</v>
      </c>
      <c r="O277" s="1" t="s">
        <v>36</v>
      </c>
      <c r="P277" s="1" t="s">
        <v>37</v>
      </c>
      <c r="Q277" s="1" t="s">
        <v>2401</v>
      </c>
      <c r="R277" s="1">
        <v>11</v>
      </c>
      <c r="S277" s="1">
        <v>6</v>
      </c>
      <c r="T277" s="1" t="s">
        <v>2402</v>
      </c>
      <c r="U277" s="1" t="str">
        <f>HYPERLINK("http://dx.doi.org/10.3390/atoms11060087","http://dx.doi.org/10.3390/atoms11060087")</f>
        <v>http://dx.doi.org/10.3390/atoms11060087</v>
      </c>
      <c r="V277" s="1">
        <v>22</v>
      </c>
      <c r="W277" s="1" t="s">
        <v>2403</v>
      </c>
      <c r="X277" s="1" t="s">
        <v>56</v>
      </c>
      <c r="Y277" s="1" t="s">
        <v>262</v>
      </c>
      <c r="Z277" s="1" t="s">
        <v>37</v>
      </c>
      <c r="AA277" s="1" t="s">
        <v>1237</v>
      </c>
    </row>
    <row r="278" spans="1:27" ht="18.5" x14ac:dyDescent="0.45">
      <c r="A278" s="1" t="s">
        <v>2404</v>
      </c>
      <c r="B278" s="1" t="s">
        <v>2405</v>
      </c>
      <c r="C278" s="1" t="s">
        <v>2406</v>
      </c>
      <c r="D278" s="1" t="s">
        <v>30</v>
      </c>
      <c r="E278" s="3">
        <v>2023</v>
      </c>
      <c r="F278" s="1" t="s">
        <v>2407</v>
      </c>
      <c r="G278" s="1" t="s">
        <v>2408</v>
      </c>
      <c r="H278" s="1" t="s">
        <v>2409</v>
      </c>
      <c r="I278" s="1">
        <v>24</v>
      </c>
      <c r="J278" s="1">
        <v>2</v>
      </c>
      <c r="K278" s="1">
        <v>0</v>
      </c>
      <c r="L278" s="1">
        <v>0</v>
      </c>
      <c r="M278" s="1" t="s">
        <v>2410</v>
      </c>
      <c r="N278" s="1" t="s">
        <v>2411</v>
      </c>
      <c r="O278" s="1" t="s">
        <v>2412</v>
      </c>
      <c r="P278" s="1" t="s">
        <v>2413</v>
      </c>
      <c r="Q278" s="1" t="s">
        <v>2414</v>
      </c>
      <c r="R278" s="1">
        <v>12</v>
      </c>
      <c r="S278" s="1">
        <v>1</v>
      </c>
      <c r="T278" s="1" t="s">
        <v>2415</v>
      </c>
      <c r="U278" s="1" t="str">
        <f>HYPERLINK("http://dx.doi.org/10.5890/JAND.2023.03.003","http://dx.doi.org/10.5890/JAND.2023.03.003")</f>
        <v>http://dx.doi.org/10.5890/JAND.2023.03.003</v>
      </c>
      <c r="V278" s="1">
        <v>13</v>
      </c>
      <c r="W278" s="1" t="s">
        <v>2416</v>
      </c>
      <c r="X278" s="1" t="s">
        <v>56</v>
      </c>
      <c r="Y278" s="1" t="s">
        <v>2417</v>
      </c>
      <c r="Z278" s="1" t="s">
        <v>37</v>
      </c>
      <c r="AA278" s="1" t="s">
        <v>37</v>
      </c>
    </row>
    <row r="279" spans="1:27" ht="18.5" x14ac:dyDescent="0.45">
      <c r="A279" s="1" t="s">
        <v>2418</v>
      </c>
      <c r="B279" s="1" t="s">
        <v>2419</v>
      </c>
      <c r="C279" s="1" t="s">
        <v>2420</v>
      </c>
      <c r="D279" s="1" t="s">
        <v>30</v>
      </c>
      <c r="E279" s="3">
        <v>2023</v>
      </c>
      <c r="F279" s="1" t="s">
        <v>2421</v>
      </c>
      <c r="G279" s="1" t="s">
        <v>2422</v>
      </c>
      <c r="H279" s="1" t="s">
        <v>2423</v>
      </c>
      <c r="I279" s="1">
        <v>86</v>
      </c>
      <c r="J279" s="1">
        <v>6</v>
      </c>
      <c r="K279" s="1">
        <v>1</v>
      </c>
      <c r="L279" s="1">
        <v>10</v>
      </c>
      <c r="M279" s="1" t="s">
        <v>1516</v>
      </c>
      <c r="N279" s="1" t="s">
        <v>137</v>
      </c>
      <c r="O279" s="1" t="s">
        <v>1517</v>
      </c>
      <c r="P279" s="1" t="s">
        <v>2424</v>
      </c>
      <c r="Q279" s="1" t="s">
        <v>2425</v>
      </c>
      <c r="R279" s="1">
        <v>550</v>
      </c>
      <c r="S279" s="1" t="s">
        <v>37</v>
      </c>
      <c r="T279" s="1" t="s">
        <v>2426</v>
      </c>
      <c r="U279" s="1" t="str">
        <f>HYPERLINK("http://dx.doi.org/10.1016/j.ica.2023.121423","http://dx.doi.org/10.1016/j.ica.2023.121423")</f>
        <v>http://dx.doi.org/10.1016/j.ica.2023.121423</v>
      </c>
      <c r="V279" s="1">
        <v>8</v>
      </c>
      <c r="W279" s="1" t="s">
        <v>2427</v>
      </c>
      <c r="X279" s="1" t="s">
        <v>41</v>
      </c>
      <c r="Y279" s="1" t="s">
        <v>974</v>
      </c>
      <c r="Z279" s="1" t="s">
        <v>37</v>
      </c>
      <c r="AA279" s="1" t="s">
        <v>37</v>
      </c>
    </row>
    <row r="280" spans="1:27" ht="18.5" x14ac:dyDescent="0.45">
      <c r="A280" s="1" t="s">
        <v>2428</v>
      </c>
      <c r="B280" s="1" t="s">
        <v>2429</v>
      </c>
      <c r="C280" s="1" t="s">
        <v>2430</v>
      </c>
      <c r="D280" s="1" t="s">
        <v>30</v>
      </c>
      <c r="E280" s="3">
        <v>2023</v>
      </c>
      <c r="F280" s="1" t="s">
        <v>2431</v>
      </c>
      <c r="G280" s="1" t="s">
        <v>2432</v>
      </c>
      <c r="H280" s="1" t="s">
        <v>2433</v>
      </c>
      <c r="I280" s="1">
        <v>60</v>
      </c>
      <c r="J280" s="1">
        <v>24</v>
      </c>
      <c r="K280" s="1">
        <v>2</v>
      </c>
      <c r="L280" s="1">
        <v>22</v>
      </c>
      <c r="M280" s="1" t="s">
        <v>255</v>
      </c>
      <c r="N280" s="1" t="s">
        <v>256</v>
      </c>
      <c r="O280" s="1" t="s">
        <v>257</v>
      </c>
      <c r="P280" s="1" t="s">
        <v>2434</v>
      </c>
      <c r="Q280" s="1" t="s">
        <v>2435</v>
      </c>
      <c r="R280" s="1">
        <v>96</v>
      </c>
      <c r="S280" s="1" t="s">
        <v>37</v>
      </c>
      <c r="T280" s="1" t="s">
        <v>2436</v>
      </c>
      <c r="U280" s="1" t="str">
        <f>HYPERLINK("http://dx.doi.org/10.1016/j.scs.2023.104709","http://dx.doi.org/10.1016/j.scs.2023.104709")</f>
        <v>http://dx.doi.org/10.1016/j.scs.2023.104709</v>
      </c>
      <c r="V280" s="1">
        <v>19</v>
      </c>
      <c r="W280" s="1" t="s">
        <v>2437</v>
      </c>
      <c r="X280" s="1" t="s">
        <v>41</v>
      </c>
      <c r="Y280" s="1" t="s">
        <v>2438</v>
      </c>
      <c r="Z280" s="1" t="s">
        <v>37</v>
      </c>
      <c r="AA280" s="1" t="s">
        <v>37</v>
      </c>
    </row>
    <row r="281" spans="1:27" ht="18.5" x14ac:dyDescent="0.45">
      <c r="A281" s="1" t="s">
        <v>2439</v>
      </c>
      <c r="B281" s="1" t="s">
        <v>2440</v>
      </c>
      <c r="C281" s="1" t="s">
        <v>558</v>
      </c>
      <c r="D281" s="1" t="s">
        <v>30</v>
      </c>
      <c r="E281" s="3">
        <v>2023</v>
      </c>
      <c r="F281" s="1" t="s">
        <v>2441</v>
      </c>
      <c r="G281" s="1" t="s">
        <v>2442</v>
      </c>
      <c r="H281" s="1" t="s">
        <v>2443</v>
      </c>
      <c r="I281" s="1">
        <v>62</v>
      </c>
      <c r="J281" s="1">
        <v>4</v>
      </c>
      <c r="K281" s="1">
        <v>6</v>
      </c>
      <c r="L281" s="1">
        <v>15</v>
      </c>
      <c r="M281" s="1" t="s">
        <v>123</v>
      </c>
      <c r="N281" s="1" t="s">
        <v>124</v>
      </c>
      <c r="O281" s="1" t="s">
        <v>125</v>
      </c>
      <c r="P281" s="1" t="s">
        <v>561</v>
      </c>
      <c r="Q281" s="1" t="s">
        <v>562</v>
      </c>
      <c r="R281" s="1">
        <v>229</v>
      </c>
      <c r="S281" s="1" t="s">
        <v>37</v>
      </c>
      <c r="T281" s="1" t="s">
        <v>2444</v>
      </c>
      <c r="U281" s="1" t="str">
        <f>HYPERLINK("http://dx.doi.org/10.1016/j.eswa.2023.120300","http://dx.doi.org/10.1016/j.eswa.2023.120300")</f>
        <v>http://dx.doi.org/10.1016/j.eswa.2023.120300</v>
      </c>
      <c r="V281" s="1">
        <v>21</v>
      </c>
      <c r="W281" s="1" t="s">
        <v>564</v>
      </c>
      <c r="X281" s="1" t="s">
        <v>41</v>
      </c>
      <c r="Y281" s="1" t="s">
        <v>565</v>
      </c>
      <c r="Z281" s="1" t="s">
        <v>37</v>
      </c>
      <c r="AA281" s="1" t="s">
        <v>37</v>
      </c>
    </row>
    <row r="282" spans="1:27" ht="18.5" x14ac:dyDescent="0.45">
      <c r="A282" s="1" t="s">
        <v>2445</v>
      </c>
      <c r="B282" s="1" t="s">
        <v>2446</v>
      </c>
      <c r="C282" s="1" t="s">
        <v>2447</v>
      </c>
      <c r="D282" s="1" t="s">
        <v>30</v>
      </c>
      <c r="E282" s="3">
        <v>2023</v>
      </c>
      <c r="F282" s="1" t="s">
        <v>2448</v>
      </c>
      <c r="G282" s="1" t="s">
        <v>2449</v>
      </c>
      <c r="H282" s="1" t="s">
        <v>2450</v>
      </c>
      <c r="I282" s="1">
        <v>51</v>
      </c>
      <c r="J282" s="1">
        <v>3</v>
      </c>
      <c r="K282" s="1">
        <v>1</v>
      </c>
      <c r="L282" s="1">
        <v>8</v>
      </c>
      <c r="M282" s="1" t="s">
        <v>255</v>
      </c>
      <c r="N282" s="1" t="s">
        <v>256</v>
      </c>
      <c r="O282" s="1" t="s">
        <v>257</v>
      </c>
      <c r="P282" s="1" t="s">
        <v>2451</v>
      </c>
      <c r="Q282" s="1" t="s">
        <v>37</v>
      </c>
      <c r="R282" s="1">
        <v>94</v>
      </c>
      <c r="S282" s="1" t="s">
        <v>37</v>
      </c>
      <c r="T282" s="1" t="s">
        <v>2452</v>
      </c>
      <c r="U282" s="1" t="str">
        <f>HYPERLINK("http://dx.doi.org/10.1016/j.ijdrr.2023.103799","http://dx.doi.org/10.1016/j.ijdrr.2023.103799")</f>
        <v>http://dx.doi.org/10.1016/j.ijdrr.2023.103799</v>
      </c>
      <c r="V282" s="1">
        <v>16</v>
      </c>
      <c r="W282" s="1" t="s">
        <v>2453</v>
      </c>
      <c r="X282" s="1" t="s">
        <v>41</v>
      </c>
      <c r="Y282" s="1" t="s">
        <v>2454</v>
      </c>
      <c r="Z282" s="1">
        <v>37360250</v>
      </c>
      <c r="AA282" s="1" t="s">
        <v>1021</v>
      </c>
    </row>
    <row r="283" spans="1:27" ht="18.5" x14ac:dyDescent="0.45">
      <c r="A283" s="1" t="s">
        <v>2455</v>
      </c>
      <c r="B283" s="1" t="s">
        <v>2456</v>
      </c>
      <c r="C283" s="1" t="s">
        <v>230</v>
      </c>
      <c r="D283" s="1" t="s">
        <v>30</v>
      </c>
      <c r="E283" s="3">
        <v>2023</v>
      </c>
      <c r="F283" s="1" t="s">
        <v>2457</v>
      </c>
      <c r="G283" s="1" t="s">
        <v>2458</v>
      </c>
      <c r="H283" s="1" t="s">
        <v>2459</v>
      </c>
      <c r="I283" s="1">
        <v>46</v>
      </c>
      <c r="J283" s="1">
        <v>12</v>
      </c>
      <c r="K283" s="1">
        <v>1</v>
      </c>
      <c r="L283" s="1">
        <v>13</v>
      </c>
      <c r="M283" s="1" t="s">
        <v>233</v>
      </c>
      <c r="N283" s="1" t="s">
        <v>234</v>
      </c>
      <c r="O283" s="1" t="s">
        <v>235</v>
      </c>
      <c r="P283" s="1" t="s">
        <v>236</v>
      </c>
      <c r="Q283" s="1" t="s">
        <v>237</v>
      </c>
      <c r="R283" s="1">
        <v>19</v>
      </c>
      <c r="S283" s="1">
        <v>2</v>
      </c>
      <c r="T283" s="1" t="s">
        <v>2460</v>
      </c>
      <c r="U283" s="1" t="str">
        <f>HYPERLINK("http://dx.doi.org/10.3934/jimo.2021233","http://dx.doi.org/10.3934/jimo.2021233")</f>
        <v>http://dx.doi.org/10.3934/jimo.2021233</v>
      </c>
      <c r="V283" s="1">
        <v>28</v>
      </c>
      <c r="W283" s="1" t="s">
        <v>239</v>
      </c>
      <c r="X283" s="1" t="s">
        <v>41</v>
      </c>
      <c r="Y283" s="1" t="s">
        <v>240</v>
      </c>
      <c r="Z283" s="1" t="s">
        <v>37</v>
      </c>
      <c r="AA283" s="1" t="s">
        <v>42</v>
      </c>
    </row>
    <row r="284" spans="1:27" ht="18.5" x14ac:dyDescent="0.45">
      <c r="A284" s="1" t="s">
        <v>2461</v>
      </c>
      <c r="B284" s="1" t="s">
        <v>2462</v>
      </c>
      <c r="C284" s="1" t="s">
        <v>2463</v>
      </c>
      <c r="D284" s="1" t="s">
        <v>30</v>
      </c>
      <c r="E284" s="3">
        <v>2023</v>
      </c>
      <c r="F284" s="1" t="s">
        <v>2464</v>
      </c>
      <c r="G284" s="1" t="s">
        <v>2465</v>
      </c>
      <c r="H284" s="1" t="s">
        <v>2466</v>
      </c>
      <c r="I284" s="1">
        <v>45</v>
      </c>
      <c r="J284" s="1">
        <v>3</v>
      </c>
      <c r="K284" s="1">
        <v>0</v>
      </c>
      <c r="L284" s="1">
        <v>11</v>
      </c>
      <c r="M284" s="1" t="s">
        <v>184</v>
      </c>
      <c r="N284" s="1" t="s">
        <v>185</v>
      </c>
      <c r="O284" s="1" t="s">
        <v>186</v>
      </c>
      <c r="P284" s="1" t="s">
        <v>2467</v>
      </c>
      <c r="Q284" s="1" t="s">
        <v>2468</v>
      </c>
      <c r="R284" s="1">
        <v>22</v>
      </c>
      <c r="S284" s="1">
        <v>3</v>
      </c>
      <c r="T284" s="1" t="s">
        <v>2469</v>
      </c>
      <c r="U284" s="1" t="str">
        <f>HYPERLINK("http://dx.doi.org/10.1007/s11842-023-09542-2","http://dx.doi.org/10.1007/s11842-023-09542-2")</f>
        <v>http://dx.doi.org/10.1007/s11842-023-09542-2</v>
      </c>
      <c r="V284" s="1">
        <v>20</v>
      </c>
      <c r="W284" s="1" t="s">
        <v>2470</v>
      </c>
      <c r="X284" s="1" t="s">
        <v>41</v>
      </c>
      <c r="Y284" s="1" t="s">
        <v>2470</v>
      </c>
      <c r="Z284" s="1" t="s">
        <v>37</v>
      </c>
      <c r="AA284" s="1" t="s">
        <v>37</v>
      </c>
    </row>
    <row r="285" spans="1:27" ht="18.5" x14ac:dyDescent="0.45">
      <c r="A285" s="1" t="s">
        <v>2471</v>
      </c>
      <c r="B285" s="1" t="s">
        <v>2472</v>
      </c>
      <c r="C285" s="1" t="s">
        <v>2473</v>
      </c>
      <c r="D285" s="1" t="s">
        <v>30</v>
      </c>
      <c r="E285" s="3">
        <v>2023</v>
      </c>
      <c r="F285" s="1" t="s">
        <v>2474</v>
      </c>
      <c r="G285" s="1" t="s">
        <v>2475</v>
      </c>
      <c r="H285" s="1" t="s">
        <v>2476</v>
      </c>
      <c r="I285" s="1">
        <v>56</v>
      </c>
      <c r="J285" s="1">
        <v>1</v>
      </c>
      <c r="K285" s="1">
        <v>7</v>
      </c>
      <c r="L285" s="1">
        <v>21</v>
      </c>
      <c r="M285" s="1" t="s">
        <v>2477</v>
      </c>
      <c r="N285" s="1" t="s">
        <v>402</v>
      </c>
      <c r="O285" s="1" t="s">
        <v>2478</v>
      </c>
      <c r="P285" s="1" t="s">
        <v>37</v>
      </c>
      <c r="Q285" s="1" t="s">
        <v>2479</v>
      </c>
      <c r="R285" s="1">
        <v>9</v>
      </c>
      <c r="S285" s="1" t="s">
        <v>37</v>
      </c>
      <c r="T285" s="1" t="s">
        <v>2480</v>
      </c>
      <c r="U285" s="1" t="str">
        <f>HYPERLINK("http://dx.doi.org/10.7717/peerj-cs.1666","http://dx.doi.org/10.7717/peerj-cs.1666")</f>
        <v>http://dx.doi.org/10.7717/peerj-cs.1666</v>
      </c>
      <c r="V285" s="1">
        <v>25</v>
      </c>
      <c r="W285" s="1" t="s">
        <v>2481</v>
      </c>
      <c r="X285" s="1" t="s">
        <v>41</v>
      </c>
      <c r="Y285" s="1" t="s">
        <v>191</v>
      </c>
      <c r="Z285" s="1">
        <v>38192452</v>
      </c>
      <c r="AA285" s="1" t="s">
        <v>142</v>
      </c>
    </row>
    <row r="286" spans="1:27" ht="18.5" x14ac:dyDescent="0.45">
      <c r="A286" s="1" t="s">
        <v>2482</v>
      </c>
      <c r="B286" s="1" t="s">
        <v>2483</v>
      </c>
      <c r="C286" s="1" t="s">
        <v>2484</v>
      </c>
      <c r="D286" s="1" t="s">
        <v>427</v>
      </c>
      <c r="E286" s="3">
        <v>2023</v>
      </c>
      <c r="F286" s="1" t="s">
        <v>2485</v>
      </c>
      <c r="G286" s="1" t="s">
        <v>2486</v>
      </c>
      <c r="H286" s="1" t="s">
        <v>2487</v>
      </c>
      <c r="I286" s="1">
        <v>186</v>
      </c>
      <c r="J286" s="1">
        <v>32</v>
      </c>
      <c r="K286" s="1">
        <v>20</v>
      </c>
      <c r="L286" s="1">
        <v>162</v>
      </c>
      <c r="M286" s="1" t="s">
        <v>959</v>
      </c>
      <c r="N286" s="1" t="s">
        <v>960</v>
      </c>
      <c r="O286" s="1" t="s">
        <v>961</v>
      </c>
      <c r="P286" s="1" t="s">
        <v>2488</v>
      </c>
      <c r="Q286" s="1" t="s">
        <v>2489</v>
      </c>
      <c r="R286" s="1">
        <v>63</v>
      </c>
      <c r="S286" s="1">
        <v>33</v>
      </c>
      <c r="T286" s="1" t="s">
        <v>2490</v>
      </c>
      <c r="U286" s="1" t="str">
        <f>HYPERLINK("http://dx.doi.org/10.1080/10408398.2022.2103087","http://dx.doi.org/10.1080/10408398.2022.2103087")</f>
        <v>http://dx.doi.org/10.1080/10408398.2022.2103087</v>
      </c>
      <c r="V286" s="1">
        <v>22</v>
      </c>
      <c r="W286" s="1" t="s">
        <v>2491</v>
      </c>
      <c r="X286" s="1" t="s">
        <v>41</v>
      </c>
      <c r="Y286" s="1" t="s">
        <v>2491</v>
      </c>
      <c r="Z286" s="1">
        <v>35916765</v>
      </c>
      <c r="AA286" s="1" t="s">
        <v>37</v>
      </c>
    </row>
    <row r="287" spans="1:27" ht="18.5" x14ac:dyDescent="0.45">
      <c r="A287" s="1" t="s">
        <v>2492</v>
      </c>
      <c r="B287" s="1" t="s">
        <v>2493</v>
      </c>
      <c r="C287" s="1" t="s">
        <v>2494</v>
      </c>
      <c r="D287" s="1" t="s">
        <v>340</v>
      </c>
      <c r="E287" s="3">
        <v>2023</v>
      </c>
      <c r="F287" s="1" t="s">
        <v>2495</v>
      </c>
      <c r="G287" s="1" t="s">
        <v>2496</v>
      </c>
      <c r="H287" s="1" t="s">
        <v>2171</v>
      </c>
      <c r="I287" s="1">
        <v>80</v>
      </c>
      <c r="J287" s="1">
        <v>8</v>
      </c>
      <c r="K287" s="1">
        <v>2</v>
      </c>
      <c r="L287" s="1">
        <v>7</v>
      </c>
      <c r="M287" s="1" t="s">
        <v>401</v>
      </c>
      <c r="N287" s="1" t="s">
        <v>402</v>
      </c>
      <c r="O287" s="1" t="s">
        <v>403</v>
      </c>
      <c r="P287" s="1" t="s">
        <v>2497</v>
      </c>
      <c r="Q287" s="1" t="s">
        <v>2498</v>
      </c>
      <c r="R287" s="1" t="s">
        <v>37</v>
      </c>
      <c r="S287" s="1" t="s">
        <v>37</v>
      </c>
      <c r="T287" s="1" t="s">
        <v>2499</v>
      </c>
      <c r="U287" s="1" t="str">
        <f>HYPERLINK("http://dx.doi.org/10.1177/0958305X231183921","http://dx.doi.org/10.1177/0958305X231183921")</f>
        <v>http://dx.doi.org/10.1177/0958305X231183921</v>
      </c>
      <c r="V287" s="1">
        <v>17</v>
      </c>
      <c r="W287" s="1" t="s">
        <v>2500</v>
      </c>
      <c r="X287" s="1" t="s">
        <v>347</v>
      </c>
      <c r="Y287" s="1" t="s">
        <v>434</v>
      </c>
      <c r="Z287" s="1" t="s">
        <v>37</v>
      </c>
      <c r="AA287" s="1" t="s">
        <v>37</v>
      </c>
    </row>
    <row r="288" spans="1:27" ht="18.5" x14ac:dyDescent="0.45">
      <c r="A288" s="1" t="s">
        <v>2501</v>
      </c>
      <c r="B288" s="1" t="s">
        <v>2502</v>
      </c>
      <c r="C288" s="1" t="s">
        <v>2503</v>
      </c>
      <c r="D288" s="1" t="s">
        <v>30</v>
      </c>
      <c r="E288" s="3">
        <v>2023</v>
      </c>
      <c r="F288" s="1" t="s">
        <v>2504</v>
      </c>
      <c r="G288" s="1" t="s">
        <v>2505</v>
      </c>
      <c r="H288" s="1" t="s">
        <v>2506</v>
      </c>
      <c r="I288" s="1">
        <v>50</v>
      </c>
      <c r="J288" s="1">
        <v>21</v>
      </c>
      <c r="K288" s="1">
        <v>1</v>
      </c>
      <c r="L288" s="1">
        <v>21</v>
      </c>
      <c r="M288" s="1" t="s">
        <v>2507</v>
      </c>
      <c r="N288" s="1" t="s">
        <v>571</v>
      </c>
      <c r="O288" s="1" t="s">
        <v>2508</v>
      </c>
      <c r="P288" s="1" t="s">
        <v>2509</v>
      </c>
      <c r="Q288" s="1" t="s">
        <v>2510</v>
      </c>
      <c r="R288" s="1">
        <v>649</v>
      </c>
      <c r="S288" s="1" t="s">
        <v>37</v>
      </c>
      <c r="T288" s="1" t="s">
        <v>2511</v>
      </c>
      <c r="U288" s="1" t="str">
        <f>HYPERLINK("http://dx.doi.org/10.1016/j.ins.2023.119681","http://dx.doi.org/10.1016/j.ins.2023.119681")</f>
        <v>http://dx.doi.org/10.1016/j.ins.2023.119681</v>
      </c>
      <c r="V288" s="1">
        <v>32</v>
      </c>
      <c r="W288" s="1" t="s">
        <v>2512</v>
      </c>
      <c r="X288" s="1" t="s">
        <v>41</v>
      </c>
      <c r="Y288" s="1" t="s">
        <v>191</v>
      </c>
      <c r="Z288" s="1" t="s">
        <v>37</v>
      </c>
      <c r="AA288" s="1" t="s">
        <v>37</v>
      </c>
    </row>
    <row r="289" spans="1:27" ht="18.5" x14ac:dyDescent="0.45">
      <c r="A289" s="1" t="s">
        <v>2513</v>
      </c>
      <c r="B289" s="1" t="s">
        <v>2514</v>
      </c>
      <c r="C289" s="1" t="s">
        <v>558</v>
      </c>
      <c r="D289" s="1" t="s">
        <v>30</v>
      </c>
      <c r="E289" s="3">
        <v>2023</v>
      </c>
      <c r="F289" s="1" t="s">
        <v>2515</v>
      </c>
      <c r="G289" s="1" t="s">
        <v>2516</v>
      </c>
      <c r="H289" s="1" t="s">
        <v>2242</v>
      </c>
      <c r="I289" s="1">
        <v>55</v>
      </c>
      <c r="J289" s="1">
        <v>11</v>
      </c>
      <c r="K289" s="1">
        <v>2</v>
      </c>
      <c r="L289" s="1">
        <v>38</v>
      </c>
      <c r="M289" s="1" t="s">
        <v>123</v>
      </c>
      <c r="N289" s="1" t="s">
        <v>124</v>
      </c>
      <c r="O289" s="1" t="s">
        <v>125</v>
      </c>
      <c r="P289" s="1" t="s">
        <v>561</v>
      </c>
      <c r="Q289" s="1" t="s">
        <v>562</v>
      </c>
      <c r="R289" s="1">
        <v>212</v>
      </c>
      <c r="S289" s="1" t="s">
        <v>37</v>
      </c>
      <c r="T289" s="1" t="s">
        <v>2517</v>
      </c>
      <c r="U289" s="1" t="str">
        <f>HYPERLINK("http://dx.doi.org/10.1016/j.eswa.2022.118797","http://dx.doi.org/10.1016/j.eswa.2022.118797")</f>
        <v>http://dx.doi.org/10.1016/j.eswa.2022.118797</v>
      </c>
      <c r="V289" s="1">
        <v>16</v>
      </c>
      <c r="W289" s="1" t="s">
        <v>564</v>
      </c>
      <c r="X289" s="1" t="s">
        <v>41</v>
      </c>
      <c r="Y289" s="1" t="s">
        <v>565</v>
      </c>
      <c r="Z289" s="1" t="s">
        <v>37</v>
      </c>
      <c r="AA289" s="1" t="s">
        <v>37</v>
      </c>
    </row>
    <row r="290" spans="1:27" ht="18.5" x14ac:dyDescent="0.45">
      <c r="A290" s="1" t="s">
        <v>2518</v>
      </c>
      <c r="B290" s="1" t="s">
        <v>2519</v>
      </c>
      <c r="C290" s="1" t="s">
        <v>1420</v>
      </c>
      <c r="D290" s="1" t="s">
        <v>30</v>
      </c>
      <c r="E290" s="3">
        <v>2023</v>
      </c>
      <c r="F290" s="1" t="s">
        <v>2520</v>
      </c>
      <c r="G290" s="1" t="s">
        <v>2521</v>
      </c>
      <c r="H290" s="1" t="s">
        <v>2522</v>
      </c>
      <c r="I290" s="1">
        <v>47</v>
      </c>
      <c r="J290" s="1">
        <v>8</v>
      </c>
      <c r="K290" s="1">
        <v>2</v>
      </c>
      <c r="L290" s="1">
        <v>12</v>
      </c>
      <c r="M290" s="1" t="s">
        <v>1423</v>
      </c>
      <c r="N290" s="1" t="s">
        <v>1424</v>
      </c>
      <c r="O290" s="1" t="s">
        <v>1425</v>
      </c>
      <c r="P290" s="1" t="s">
        <v>1426</v>
      </c>
      <c r="Q290" s="1" t="s">
        <v>37</v>
      </c>
      <c r="R290" s="1">
        <v>11</v>
      </c>
      <c r="S290" s="1" t="s">
        <v>37</v>
      </c>
      <c r="T290" s="1" t="s">
        <v>2523</v>
      </c>
      <c r="U290" s="1" t="str">
        <f>HYPERLINK("http://dx.doi.org/10.1109/ACCESS.2023.3273298","http://dx.doi.org/10.1109/ACCESS.2023.3273298")</f>
        <v>http://dx.doi.org/10.1109/ACCESS.2023.3273298</v>
      </c>
      <c r="V290" s="1">
        <v>28</v>
      </c>
      <c r="W290" s="1" t="s">
        <v>1428</v>
      </c>
      <c r="X290" s="1" t="s">
        <v>41</v>
      </c>
      <c r="Y290" s="1" t="s">
        <v>1429</v>
      </c>
      <c r="Z290" s="1" t="s">
        <v>37</v>
      </c>
      <c r="AA290" s="1" t="s">
        <v>42</v>
      </c>
    </row>
    <row r="291" spans="1:27" ht="18.5" x14ac:dyDescent="0.45">
      <c r="A291" s="1" t="s">
        <v>2524</v>
      </c>
      <c r="B291" s="1" t="s">
        <v>2525</v>
      </c>
      <c r="C291" s="1" t="s">
        <v>495</v>
      </c>
      <c r="D291" s="1" t="s">
        <v>30</v>
      </c>
      <c r="E291" s="3">
        <v>2023</v>
      </c>
      <c r="F291" s="1" t="s">
        <v>2526</v>
      </c>
      <c r="G291" s="1" t="s">
        <v>2527</v>
      </c>
      <c r="H291" s="1" t="s">
        <v>2355</v>
      </c>
      <c r="I291" s="1">
        <v>87</v>
      </c>
      <c r="J291" s="1">
        <v>37</v>
      </c>
      <c r="K291" s="1">
        <v>6</v>
      </c>
      <c r="L291" s="1">
        <v>14</v>
      </c>
      <c r="M291" s="1" t="s">
        <v>123</v>
      </c>
      <c r="N291" s="1" t="s">
        <v>124</v>
      </c>
      <c r="O291" s="1" t="s">
        <v>125</v>
      </c>
      <c r="P291" s="1" t="s">
        <v>498</v>
      </c>
      <c r="Q291" s="1" t="s">
        <v>499</v>
      </c>
      <c r="R291" s="1">
        <v>126</v>
      </c>
      <c r="S291" s="1" t="s">
        <v>37</v>
      </c>
      <c r="T291" s="1" t="s">
        <v>2528</v>
      </c>
      <c r="U291" s="1" t="str">
        <f>HYPERLINK("http://dx.doi.org/10.1016/j.engappai.2023.106811","http://dx.doi.org/10.1016/j.engappai.2023.106811")</f>
        <v>http://dx.doi.org/10.1016/j.engappai.2023.106811</v>
      </c>
      <c r="V291" s="1">
        <v>14</v>
      </c>
      <c r="W291" s="1" t="s">
        <v>501</v>
      </c>
      <c r="X291" s="1" t="s">
        <v>41</v>
      </c>
      <c r="Y291" s="1" t="s">
        <v>502</v>
      </c>
      <c r="Z291" s="1" t="s">
        <v>37</v>
      </c>
      <c r="AA291" s="1" t="s">
        <v>37</v>
      </c>
    </row>
    <row r="292" spans="1:27" ht="18.5" x14ac:dyDescent="0.45">
      <c r="A292" s="1" t="s">
        <v>2529</v>
      </c>
      <c r="B292" s="1" t="s">
        <v>2530</v>
      </c>
      <c r="C292" s="1" t="s">
        <v>785</v>
      </c>
      <c r="D292" s="1" t="s">
        <v>30</v>
      </c>
      <c r="E292" s="3">
        <v>2023</v>
      </c>
      <c r="F292" s="1" t="s">
        <v>2531</v>
      </c>
      <c r="G292" s="1" t="s">
        <v>2532</v>
      </c>
      <c r="H292" s="1" t="s">
        <v>2171</v>
      </c>
      <c r="I292" s="1">
        <v>85</v>
      </c>
      <c r="J292" s="1">
        <v>16</v>
      </c>
      <c r="K292" s="1">
        <v>3</v>
      </c>
      <c r="L292" s="1">
        <v>21</v>
      </c>
      <c r="M292" s="1" t="s">
        <v>330</v>
      </c>
      <c r="N292" s="1" t="s">
        <v>331</v>
      </c>
      <c r="O292" s="1" t="s">
        <v>332</v>
      </c>
      <c r="P292" s="1" t="s">
        <v>788</v>
      </c>
      <c r="Q292" s="1" t="s">
        <v>789</v>
      </c>
      <c r="R292" s="1">
        <v>30</v>
      </c>
      <c r="S292" s="1">
        <v>6</v>
      </c>
      <c r="T292" s="1" t="s">
        <v>2533</v>
      </c>
      <c r="U292" s="1" t="str">
        <f>HYPERLINK("http://dx.doi.org/10.1007/s11356-022-23182-7","http://dx.doi.org/10.1007/s11356-022-23182-7")</f>
        <v>http://dx.doi.org/10.1007/s11356-022-23182-7</v>
      </c>
      <c r="V292" s="1">
        <v>16</v>
      </c>
      <c r="W292" s="1" t="s">
        <v>433</v>
      </c>
      <c r="X292" s="1" t="s">
        <v>41</v>
      </c>
      <c r="Y292" s="1" t="s">
        <v>434</v>
      </c>
      <c r="Z292" s="1">
        <v>36161560</v>
      </c>
      <c r="AA292" s="1" t="s">
        <v>37</v>
      </c>
    </row>
    <row r="293" spans="1:27" ht="18.5" x14ac:dyDescent="0.45">
      <c r="A293" s="1" t="s">
        <v>2534</v>
      </c>
      <c r="B293" s="1" t="s">
        <v>2535</v>
      </c>
      <c r="C293" s="1" t="s">
        <v>2536</v>
      </c>
      <c r="D293" s="1" t="s">
        <v>30</v>
      </c>
      <c r="E293" s="3">
        <v>2023</v>
      </c>
      <c r="F293" s="1" t="s">
        <v>2537</v>
      </c>
      <c r="G293" s="1" t="s">
        <v>2538</v>
      </c>
      <c r="H293" s="1" t="s">
        <v>2539</v>
      </c>
      <c r="I293" s="1">
        <v>60</v>
      </c>
      <c r="J293" s="1">
        <v>4</v>
      </c>
      <c r="K293" s="1">
        <v>0</v>
      </c>
      <c r="L293" s="1">
        <v>7</v>
      </c>
      <c r="M293" s="1" t="s">
        <v>605</v>
      </c>
      <c r="N293" s="1" t="s">
        <v>402</v>
      </c>
      <c r="O293" s="1" t="s">
        <v>606</v>
      </c>
      <c r="P293" s="1" t="s">
        <v>2540</v>
      </c>
      <c r="Q293" s="1" t="s">
        <v>2541</v>
      </c>
      <c r="R293" s="1">
        <v>93</v>
      </c>
      <c r="S293" s="1">
        <v>4</v>
      </c>
      <c r="T293" s="1" t="s">
        <v>2542</v>
      </c>
      <c r="U293" s="1" t="str">
        <f>HYPERLINK("http://dx.doi.org/10.1038/s41390-022-02179-5","http://dx.doi.org/10.1038/s41390-022-02179-5")</f>
        <v>http://dx.doi.org/10.1038/s41390-022-02179-5</v>
      </c>
      <c r="V293" s="1">
        <v>11</v>
      </c>
      <c r="W293" s="1" t="s">
        <v>2543</v>
      </c>
      <c r="X293" s="1" t="s">
        <v>41</v>
      </c>
      <c r="Y293" s="1" t="s">
        <v>2543</v>
      </c>
      <c r="Z293" s="1">
        <v>35794251</v>
      </c>
      <c r="AA293" s="1" t="s">
        <v>37</v>
      </c>
    </row>
    <row r="294" spans="1:27" ht="18.5" x14ac:dyDescent="0.45">
      <c r="A294" s="1" t="s">
        <v>2544</v>
      </c>
      <c r="B294" s="1" t="s">
        <v>2545</v>
      </c>
      <c r="C294" s="1" t="s">
        <v>2546</v>
      </c>
      <c r="D294" s="1" t="s">
        <v>30</v>
      </c>
      <c r="E294" s="3">
        <v>2023</v>
      </c>
      <c r="F294" s="1" t="s">
        <v>2547</v>
      </c>
      <c r="G294" s="1" t="s">
        <v>2548</v>
      </c>
      <c r="H294" s="1" t="s">
        <v>2549</v>
      </c>
      <c r="I294" s="1">
        <v>62</v>
      </c>
      <c r="J294" s="1">
        <v>4</v>
      </c>
      <c r="K294" s="1">
        <v>2</v>
      </c>
      <c r="L294" s="1">
        <v>4</v>
      </c>
      <c r="M294" s="1" t="s">
        <v>136</v>
      </c>
      <c r="N294" s="1" t="s">
        <v>137</v>
      </c>
      <c r="O294" s="1" t="s">
        <v>138</v>
      </c>
      <c r="P294" s="1" t="s">
        <v>37</v>
      </c>
      <c r="Q294" s="1" t="s">
        <v>2550</v>
      </c>
      <c r="R294" s="1">
        <v>11</v>
      </c>
      <c r="S294" s="1" t="s">
        <v>37</v>
      </c>
      <c r="T294" s="1" t="s">
        <v>2551</v>
      </c>
      <c r="U294" s="1" t="str">
        <f>HYPERLINK("http://dx.doi.org/10.3389/fenvs.2023.1280268","http://dx.doi.org/10.3389/fenvs.2023.1280268")</f>
        <v>http://dx.doi.org/10.3389/fenvs.2023.1280268</v>
      </c>
      <c r="V294" s="1">
        <v>17</v>
      </c>
      <c r="W294" s="1" t="s">
        <v>433</v>
      </c>
      <c r="X294" s="1" t="s">
        <v>41</v>
      </c>
      <c r="Y294" s="1" t="s">
        <v>434</v>
      </c>
      <c r="Z294" s="1" t="s">
        <v>37</v>
      </c>
      <c r="AA294" s="1" t="s">
        <v>42</v>
      </c>
    </row>
    <row r="295" spans="1:27" ht="18.5" x14ac:dyDescent="0.45">
      <c r="A295" s="1" t="s">
        <v>2552</v>
      </c>
      <c r="B295" s="1" t="s">
        <v>2553</v>
      </c>
      <c r="C295" s="1" t="s">
        <v>2554</v>
      </c>
      <c r="D295" s="1" t="s">
        <v>30</v>
      </c>
      <c r="E295" s="3">
        <v>2023</v>
      </c>
      <c r="F295" s="1" t="s">
        <v>2555</v>
      </c>
      <c r="G295" s="1" t="s">
        <v>2556</v>
      </c>
      <c r="H295" s="1" t="s">
        <v>2557</v>
      </c>
      <c r="I295" s="1">
        <v>57</v>
      </c>
      <c r="J295" s="1">
        <v>6</v>
      </c>
      <c r="K295" s="1">
        <v>4</v>
      </c>
      <c r="L295" s="1">
        <v>12</v>
      </c>
      <c r="M295" s="1" t="s">
        <v>34</v>
      </c>
      <c r="N295" s="1" t="s">
        <v>35</v>
      </c>
      <c r="O295" s="1" t="s">
        <v>36</v>
      </c>
      <c r="P295" s="1" t="s">
        <v>37</v>
      </c>
      <c r="Q295" s="1" t="s">
        <v>2558</v>
      </c>
      <c r="R295" s="1">
        <v>15</v>
      </c>
      <c r="S295" s="1">
        <v>3</v>
      </c>
      <c r="T295" s="1" t="s">
        <v>2559</v>
      </c>
      <c r="U295" s="1" t="str">
        <f>HYPERLINK("http://dx.doi.org/10.3390/su15031825","http://dx.doi.org/10.3390/su15031825")</f>
        <v>http://dx.doi.org/10.3390/su15031825</v>
      </c>
      <c r="V295" s="1">
        <v>28</v>
      </c>
      <c r="W295" s="1" t="s">
        <v>2560</v>
      </c>
      <c r="X295" s="1" t="s">
        <v>387</v>
      </c>
      <c r="Y295" s="1" t="s">
        <v>374</v>
      </c>
      <c r="Z295" s="1" t="s">
        <v>37</v>
      </c>
      <c r="AA295" s="1" t="s">
        <v>42</v>
      </c>
    </row>
    <row r="296" spans="1:27" ht="18.5" x14ac:dyDescent="0.45">
      <c r="A296" s="1" t="s">
        <v>2561</v>
      </c>
      <c r="B296" s="1" t="s">
        <v>2562</v>
      </c>
      <c r="C296" s="1" t="s">
        <v>2563</v>
      </c>
      <c r="D296" s="1" t="s">
        <v>30</v>
      </c>
      <c r="E296" s="3">
        <v>2023</v>
      </c>
      <c r="F296" s="1" t="s">
        <v>2564</v>
      </c>
      <c r="G296" s="1" t="s">
        <v>2565</v>
      </c>
      <c r="H296" s="1" t="s">
        <v>2566</v>
      </c>
      <c r="I296" s="1">
        <v>58</v>
      </c>
      <c r="J296" s="1">
        <v>34</v>
      </c>
      <c r="K296" s="1">
        <v>3</v>
      </c>
      <c r="L296" s="1">
        <v>13</v>
      </c>
      <c r="M296" s="1" t="s">
        <v>959</v>
      </c>
      <c r="N296" s="1" t="s">
        <v>960</v>
      </c>
      <c r="O296" s="1" t="s">
        <v>961</v>
      </c>
      <c r="P296" s="1" t="s">
        <v>2567</v>
      </c>
      <c r="Q296" s="1" t="s">
        <v>2568</v>
      </c>
      <c r="R296" s="1">
        <v>30</v>
      </c>
      <c r="S296" s="1">
        <v>3</v>
      </c>
      <c r="T296" s="1" t="s">
        <v>2569</v>
      </c>
      <c r="U296" s="1" t="str">
        <f>HYPERLINK("http://dx.doi.org/10.1080/13504509.2022.2139780","http://dx.doi.org/10.1080/13504509.2022.2139780")</f>
        <v>http://dx.doi.org/10.1080/13504509.2022.2139780</v>
      </c>
      <c r="V296" s="1">
        <v>16</v>
      </c>
      <c r="W296" s="1" t="s">
        <v>2570</v>
      </c>
      <c r="X296" s="1" t="s">
        <v>41</v>
      </c>
      <c r="Y296" s="1" t="s">
        <v>374</v>
      </c>
      <c r="Z296" s="1" t="s">
        <v>37</v>
      </c>
      <c r="AA296" s="1" t="s">
        <v>37</v>
      </c>
    </row>
    <row r="297" spans="1:27" ht="18.5" x14ac:dyDescent="0.45">
      <c r="A297" s="1" t="s">
        <v>2571</v>
      </c>
      <c r="B297" s="1" t="s">
        <v>2572</v>
      </c>
      <c r="C297" s="1" t="s">
        <v>853</v>
      </c>
      <c r="D297" s="1" t="s">
        <v>30</v>
      </c>
      <c r="E297" s="3">
        <v>2023</v>
      </c>
      <c r="F297" s="1" t="s">
        <v>2573</v>
      </c>
      <c r="G297" s="1" t="s">
        <v>2574</v>
      </c>
      <c r="H297" s="1" t="s">
        <v>2575</v>
      </c>
      <c r="I297" s="1">
        <v>57</v>
      </c>
      <c r="J297" s="1">
        <v>1</v>
      </c>
      <c r="K297" s="1">
        <v>0</v>
      </c>
      <c r="L297" s="1">
        <v>0</v>
      </c>
      <c r="M297" s="1" t="s">
        <v>856</v>
      </c>
      <c r="N297" s="1" t="s">
        <v>857</v>
      </c>
      <c r="O297" s="1" t="s">
        <v>858</v>
      </c>
      <c r="P297" s="1" t="s">
        <v>859</v>
      </c>
      <c r="Q297" s="1" t="s">
        <v>37</v>
      </c>
      <c r="R297" s="1">
        <v>13</v>
      </c>
      <c r="S297" s="1">
        <v>1</v>
      </c>
      <c r="T297" s="1" t="s">
        <v>2576</v>
      </c>
      <c r="U297" s="1" t="str">
        <f>HYPERLINK("http://dx.doi.org/10.1038/s41598-023-41668-3","http://dx.doi.org/10.1038/s41598-023-41668-3")</f>
        <v>http://dx.doi.org/10.1038/s41598-023-41668-3</v>
      </c>
      <c r="V297" s="1">
        <v>12</v>
      </c>
      <c r="W297" s="1" t="s">
        <v>106</v>
      </c>
      <c r="X297" s="1" t="s">
        <v>41</v>
      </c>
      <c r="Y297" s="1" t="s">
        <v>107</v>
      </c>
      <c r="Z297" s="1">
        <v>37684270</v>
      </c>
      <c r="AA297" s="1" t="s">
        <v>2577</v>
      </c>
    </row>
    <row r="298" spans="1:27" ht="18.5" x14ac:dyDescent="0.45">
      <c r="A298" s="1" t="s">
        <v>2578</v>
      </c>
      <c r="B298" s="1" t="s">
        <v>2579</v>
      </c>
      <c r="C298" s="1" t="s">
        <v>2580</v>
      </c>
      <c r="D298" s="1" t="s">
        <v>30</v>
      </c>
      <c r="E298" s="3">
        <v>2023</v>
      </c>
      <c r="F298" s="1" t="s">
        <v>2581</v>
      </c>
      <c r="G298" s="1" t="s">
        <v>2582</v>
      </c>
      <c r="H298" s="1" t="s">
        <v>2583</v>
      </c>
      <c r="I298" s="1">
        <v>71</v>
      </c>
      <c r="J298" s="1">
        <v>6</v>
      </c>
      <c r="K298" s="1">
        <v>0</v>
      </c>
      <c r="L298" s="1">
        <v>12</v>
      </c>
      <c r="M298" s="1" t="s">
        <v>255</v>
      </c>
      <c r="N298" s="1" t="s">
        <v>256</v>
      </c>
      <c r="O298" s="1" t="s">
        <v>257</v>
      </c>
      <c r="P298" s="1" t="s">
        <v>2584</v>
      </c>
      <c r="Q298" s="1" t="s">
        <v>37</v>
      </c>
      <c r="R298" s="1">
        <v>53</v>
      </c>
      <c r="S298" s="1" t="s">
        <v>37</v>
      </c>
      <c r="T298" s="1" t="s">
        <v>2585</v>
      </c>
      <c r="U298" s="1" t="str">
        <f>HYPERLINK("http://dx.doi.org/10.1016/j.jwpe.2023.103731","http://dx.doi.org/10.1016/j.jwpe.2023.103731")</f>
        <v>http://dx.doi.org/10.1016/j.jwpe.2023.103731</v>
      </c>
      <c r="V298" s="1">
        <v>18</v>
      </c>
      <c r="W298" s="1" t="s">
        <v>2586</v>
      </c>
      <c r="X298" s="1" t="s">
        <v>41</v>
      </c>
      <c r="Y298" s="1" t="s">
        <v>2587</v>
      </c>
      <c r="Z298" s="1" t="s">
        <v>37</v>
      </c>
      <c r="AA298" s="1" t="s">
        <v>37</v>
      </c>
    </row>
    <row r="299" spans="1:27" ht="18.5" x14ac:dyDescent="0.45">
      <c r="A299" s="1" t="s">
        <v>2588</v>
      </c>
      <c r="B299" s="1" t="s">
        <v>2589</v>
      </c>
      <c r="C299" s="1" t="s">
        <v>2590</v>
      </c>
      <c r="D299" s="1" t="s">
        <v>30</v>
      </c>
      <c r="E299" s="3">
        <v>2023</v>
      </c>
      <c r="F299" s="1" t="s">
        <v>2591</v>
      </c>
      <c r="G299" s="1" t="s">
        <v>2592</v>
      </c>
      <c r="H299" s="1" t="s">
        <v>2593</v>
      </c>
      <c r="I299" s="1">
        <v>46</v>
      </c>
      <c r="J299" s="1">
        <v>18</v>
      </c>
      <c r="K299" s="1">
        <v>8</v>
      </c>
      <c r="L299" s="1">
        <v>27</v>
      </c>
      <c r="M299" s="1" t="s">
        <v>184</v>
      </c>
      <c r="N299" s="1" t="s">
        <v>185</v>
      </c>
      <c r="O299" s="1" t="s">
        <v>186</v>
      </c>
      <c r="P299" s="1" t="s">
        <v>2594</v>
      </c>
      <c r="Q299" s="1" t="s">
        <v>2595</v>
      </c>
      <c r="R299" s="1">
        <v>37</v>
      </c>
      <c r="S299" s="1">
        <v>9</v>
      </c>
      <c r="T299" s="1" t="s">
        <v>2596</v>
      </c>
      <c r="U299" s="1" t="str">
        <f>HYPERLINK("http://dx.doi.org/10.1007/s11269-023-03522-z","http://dx.doi.org/10.1007/s11269-023-03522-z")</f>
        <v>http://dx.doi.org/10.1007/s11269-023-03522-z</v>
      </c>
      <c r="V299" s="1">
        <v>16</v>
      </c>
      <c r="W299" s="1" t="s">
        <v>2597</v>
      </c>
      <c r="X299" s="1" t="s">
        <v>41</v>
      </c>
      <c r="Y299" s="1" t="s">
        <v>2587</v>
      </c>
      <c r="Z299" s="1" t="s">
        <v>37</v>
      </c>
      <c r="AA299" s="1" t="s">
        <v>763</v>
      </c>
    </row>
    <row r="300" spans="1:27" ht="18.5" x14ac:dyDescent="0.45">
      <c r="A300" s="1" t="s">
        <v>2598</v>
      </c>
      <c r="B300" s="1" t="s">
        <v>2599</v>
      </c>
      <c r="C300" s="1" t="s">
        <v>2600</v>
      </c>
      <c r="D300" s="1" t="s">
        <v>30</v>
      </c>
      <c r="E300" s="3">
        <v>2023</v>
      </c>
      <c r="F300" s="1" t="s">
        <v>2601</v>
      </c>
      <c r="G300" s="1" t="s">
        <v>2602</v>
      </c>
      <c r="H300" s="1" t="s">
        <v>2603</v>
      </c>
      <c r="I300" s="1">
        <v>80</v>
      </c>
      <c r="J300" s="1">
        <v>13</v>
      </c>
      <c r="K300" s="1">
        <v>15</v>
      </c>
      <c r="L300" s="1">
        <v>43</v>
      </c>
      <c r="M300" s="1" t="s">
        <v>856</v>
      </c>
      <c r="N300" s="1" t="s">
        <v>857</v>
      </c>
      <c r="O300" s="1" t="s">
        <v>858</v>
      </c>
      <c r="P300" s="1" t="s">
        <v>37</v>
      </c>
      <c r="Q300" s="1" t="s">
        <v>2604</v>
      </c>
      <c r="R300" s="1">
        <v>6</v>
      </c>
      <c r="S300" s="1">
        <v>1</v>
      </c>
      <c r="T300" s="1" t="s">
        <v>2605</v>
      </c>
      <c r="U300" s="1" t="str">
        <f>HYPERLINK("http://dx.doi.org/10.1038/s42003-023-05023-6","http://dx.doi.org/10.1038/s42003-023-05023-6")</f>
        <v>http://dx.doi.org/10.1038/s42003-023-05023-6</v>
      </c>
      <c r="V300" s="1">
        <v>14</v>
      </c>
      <c r="W300" s="1" t="s">
        <v>2606</v>
      </c>
      <c r="X300" s="1" t="s">
        <v>41</v>
      </c>
      <c r="Y300" s="1" t="s">
        <v>2607</v>
      </c>
      <c r="Z300" s="1">
        <v>37328528</v>
      </c>
      <c r="AA300" s="1" t="s">
        <v>142</v>
      </c>
    </row>
    <row r="301" spans="1:27" ht="18.5" x14ac:dyDescent="0.45">
      <c r="A301" s="1" t="s">
        <v>2608</v>
      </c>
      <c r="B301" s="1" t="s">
        <v>2609</v>
      </c>
      <c r="C301" s="1" t="s">
        <v>2554</v>
      </c>
      <c r="D301" s="1" t="s">
        <v>30</v>
      </c>
      <c r="E301" s="3">
        <v>2023</v>
      </c>
      <c r="F301" s="1" t="s">
        <v>2610</v>
      </c>
      <c r="G301" s="1" t="s">
        <v>2611</v>
      </c>
      <c r="H301" s="1" t="s">
        <v>2612</v>
      </c>
      <c r="I301" s="1">
        <v>50</v>
      </c>
      <c r="J301" s="1">
        <v>6</v>
      </c>
      <c r="K301" s="1">
        <v>4</v>
      </c>
      <c r="L301" s="1">
        <v>18</v>
      </c>
      <c r="M301" s="1" t="s">
        <v>34</v>
      </c>
      <c r="N301" s="1" t="s">
        <v>35</v>
      </c>
      <c r="O301" s="1" t="s">
        <v>36</v>
      </c>
      <c r="P301" s="1" t="s">
        <v>37</v>
      </c>
      <c r="Q301" s="1" t="s">
        <v>2558</v>
      </c>
      <c r="R301" s="1">
        <v>15</v>
      </c>
      <c r="S301" s="1">
        <v>14</v>
      </c>
      <c r="T301" s="1" t="s">
        <v>2613</v>
      </c>
      <c r="U301" s="1" t="str">
        <f>HYPERLINK("http://dx.doi.org/10.3390/su151411413","http://dx.doi.org/10.3390/su151411413")</f>
        <v>http://dx.doi.org/10.3390/su151411413</v>
      </c>
      <c r="V301" s="1">
        <v>17</v>
      </c>
      <c r="W301" s="1" t="s">
        <v>2560</v>
      </c>
      <c r="X301" s="1" t="s">
        <v>387</v>
      </c>
      <c r="Y301" s="1" t="s">
        <v>374</v>
      </c>
      <c r="Z301" s="1" t="s">
        <v>37</v>
      </c>
      <c r="AA301" s="1" t="s">
        <v>42</v>
      </c>
    </row>
    <row r="302" spans="1:27" ht="18.5" x14ac:dyDescent="0.45">
      <c r="A302" s="1" t="s">
        <v>2614</v>
      </c>
      <c r="B302" s="1" t="s">
        <v>2615</v>
      </c>
      <c r="C302" s="1" t="s">
        <v>785</v>
      </c>
      <c r="D302" s="1" t="s">
        <v>30</v>
      </c>
      <c r="E302" s="3">
        <v>2023</v>
      </c>
      <c r="F302" s="1" t="s">
        <v>2616</v>
      </c>
      <c r="G302" s="1" t="s">
        <v>2617</v>
      </c>
      <c r="H302" s="1" t="s">
        <v>2618</v>
      </c>
      <c r="I302" s="1">
        <v>84</v>
      </c>
      <c r="J302" s="1">
        <v>7</v>
      </c>
      <c r="K302" s="1">
        <v>2</v>
      </c>
      <c r="L302" s="1">
        <v>13</v>
      </c>
      <c r="M302" s="1" t="s">
        <v>330</v>
      </c>
      <c r="N302" s="1" t="s">
        <v>331</v>
      </c>
      <c r="O302" s="1" t="s">
        <v>332</v>
      </c>
      <c r="P302" s="1" t="s">
        <v>788</v>
      </c>
      <c r="Q302" s="1" t="s">
        <v>789</v>
      </c>
      <c r="R302" s="1">
        <v>30</v>
      </c>
      <c r="S302" s="1">
        <v>11</v>
      </c>
      <c r="T302" s="1" t="s">
        <v>2619</v>
      </c>
      <c r="U302" s="1" t="str">
        <f>HYPERLINK("http://dx.doi.org/10.1007/s11356-022-24153-8","http://dx.doi.org/10.1007/s11356-022-24153-8")</f>
        <v>http://dx.doi.org/10.1007/s11356-022-24153-8</v>
      </c>
      <c r="V302" s="1">
        <v>51</v>
      </c>
      <c r="W302" s="1" t="s">
        <v>433</v>
      </c>
      <c r="X302" s="1" t="s">
        <v>41</v>
      </c>
      <c r="Y302" s="1" t="s">
        <v>434</v>
      </c>
      <c r="Z302" s="1">
        <v>36441299</v>
      </c>
      <c r="AA302" s="1" t="s">
        <v>37</v>
      </c>
    </row>
    <row r="303" spans="1:27" ht="18.5" x14ac:dyDescent="0.45">
      <c r="A303" s="1" t="s">
        <v>2620</v>
      </c>
      <c r="B303" s="1" t="s">
        <v>2621</v>
      </c>
      <c r="C303" s="1" t="s">
        <v>2063</v>
      </c>
      <c r="D303" s="1" t="s">
        <v>30</v>
      </c>
      <c r="E303" s="3">
        <v>2023</v>
      </c>
      <c r="F303" s="1" t="s">
        <v>2622</v>
      </c>
      <c r="G303" s="1" t="s">
        <v>2623</v>
      </c>
      <c r="H303" s="1" t="s">
        <v>2624</v>
      </c>
      <c r="I303" s="1">
        <v>71</v>
      </c>
      <c r="J303" s="1">
        <v>34</v>
      </c>
      <c r="K303" s="1">
        <v>9</v>
      </c>
      <c r="L303" s="1">
        <v>36</v>
      </c>
      <c r="M303" s="1" t="s">
        <v>255</v>
      </c>
      <c r="N303" s="1" t="s">
        <v>256</v>
      </c>
      <c r="O303" s="1" t="s">
        <v>257</v>
      </c>
      <c r="P303" s="1" t="s">
        <v>2067</v>
      </c>
      <c r="Q303" s="1" t="s">
        <v>2068</v>
      </c>
      <c r="R303" s="1">
        <v>624</v>
      </c>
      <c r="S303" s="1" t="s">
        <v>37</v>
      </c>
      <c r="T303" s="1" t="s">
        <v>2625</v>
      </c>
      <c r="U303" s="1" t="str">
        <f>HYPERLINK("http://dx.doi.org/10.1016/j.jhydrol.2023.129940","http://dx.doi.org/10.1016/j.jhydrol.2023.129940")</f>
        <v>http://dx.doi.org/10.1016/j.jhydrol.2023.129940</v>
      </c>
      <c r="V303" s="1">
        <v>14</v>
      </c>
      <c r="W303" s="1" t="s">
        <v>2070</v>
      </c>
      <c r="X303" s="1" t="s">
        <v>41</v>
      </c>
      <c r="Y303" s="1" t="s">
        <v>2071</v>
      </c>
      <c r="Z303" s="1" t="s">
        <v>37</v>
      </c>
      <c r="AA303" s="1" t="s">
        <v>37</v>
      </c>
    </row>
    <row r="304" spans="1:27" ht="18.5" x14ac:dyDescent="0.45">
      <c r="A304" s="1" t="s">
        <v>2626</v>
      </c>
      <c r="B304" s="1" t="s">
        <v>2627</v>
      </c>
      <c r="C304" s="1" t="s">
        <v>2628</v>
      </c>
      <c r="D304" s="1" t="s">
        <v>30</v>
      </c>
      <c r="E304" s="3">
        <v>2023</v>
      </c>
      <c r="F304" s="1" t="s">
        <v>2629</v>
      </c>
      <c r="G304" s="1" t="s">
        <v>2630</v>
      </c>
      <c r="H304" s="1" t="s">
        <v>2631</v>
      </c>
      <c r="I304" s="1">
        <v>131</v>
      </c>
      <c r="J304" s="1">
        <v>11</v>
      </c>
      <c r="K304" s="1">
        <v>5</v>
      </c>
      <c r="L304" s="1">
        <v>11</v>
      </c>
      <c r="M304" s="1" t="s">
        <v>605</v>
      </c>
      <c r="N304" s="1" t="s">
        <v>402</v>
      </c>
      <c r="O304" s="1" t="s">
        <v>606</v>
      </c>
      <c r="P304" s="1" t="s">
        <v>37</v>
      </c>
      <c r="Q304" s="1" t="s">
        <v>2632</v>
      </c>
      <c r="R304" s="1">
        <v>3</v>
      </c>
      <c r="S304" s="1">
        <v>1</v>
      </c>
      <c r="T304" s="1" t="s">
        <v>2633</v>
      </c>
      <c r="U304" s="1" t="str">
        <f>HYPERLINK("http://dx.doi.org/10.1007/s43762-023-00101-1","http://dx.doi.org/10.1007/s43762-023-00101-1")</f>
        <v>http://dx.doi.org/10.1007/s43762-023-00101-1</v>
      </c>
      <c r="V304" s="1">
        <v>31</v>
      </c>
      <c r="W304" s="1" t="s">
        <v>2634</v>
      </c>
      <c r="X304" s="1" t="s">
        <v>56</v>
      </c>
      <c r="Y304" s="1" t="s">
        <v>2635</v>
      </c>
      <c r="Z304" s="1" t="s">
        <v>37</v>
      </c>
      <c r="AA304" s="1" t="s">
        <v>42</v>
      </c>
    </row>
    <row r="305" spans="1:27" ht="18.5" x14ac:dyDescent="0.45">
      <c r="A305" s="1" t="s">
        <v>2636</v>
      </c>
      <c r="B305" s="1" t="s">
        <v>2637</v>
      </c>
      <c r="C305" s="1" t="s">
        <v>853</v>
      </c>
      <c r="D305" s="1" t="s">
        <v>30</v>
      </c>
      <c r="E305" s="3">
        <v>2023</v>
      </c>
      <c r="F305" s="1" t="s">
        <v>2638</v>
      </c>
      <c r="G305" s="1" t="s">
        <v>2639</v>
      </c>
      <c r="H305" s="1" t="s">
        <v>2640</v>
      </c>
      <c r="I305" s="1">
        <v>63</v>
      </c>
      <c r="J305" s="1">
        <v>16</v>
      </c>
      <c r="K305" s="1">
        <v>8</v>
      </c>
      <c r="L305" s="1">
        <v>27</v>
      </c>
      <c r="M305" s="1" t="s">
        <v>856</v>
      </c>
      <c r="N305" s="1" t="s">
        <v>857</v>
      </c>
      <c r="O305" s="1" t="s">
        <v>858</v>
      </c>
      <c r="P305" s="1" t="s">
        <v>859</v>
      </c>
      <c r="Q305" s="1" t="s">
        <v>37</v>
      </c>
      <c r="R305" s="1">
        <v>13</v>
      </c>
      <c r="S305" s="1">
        <v>1</v>
      </c>
      <c r="T305" s="1" t="s">
        <v>2641</v>
      </c>
      <c r="U305" s="1" t="str">
        <f>HYPERLINK("http://dx.doi.org/10.1038/s41598-023-34774-9","http://dx.doi.org/10.1038/s41598-023-34774-9")</f>
        <v>http://dx.doi.org/10.1038/s41598-023-34774-9</v>
      </c>
      <c r="V305" s="1">
        <v>19</v>
      </c>
      <c r="W305" s="1" t="s">
        <v>106</v>
      </c>
      <c r="X305" s="1" t="s">
        <v>41</v>
      </c>
      <c r="Y305" s="1" t="s">
        <v>107</v>
      </c>
      <c r="Z305" s="1">
        <v>37198391</v>
      </c>
      <c r="AA305" s="1" t="s">
        <v>108</v>
      </c>
    </row>
  </sheetData>
  <sheetProtection algorithmName="SHA-512" hashValue="2oWx+KbBSEW+3efKci0MPwU6oZJkl8KyJivt9z4+L1O7czwTunpKzFIzlJo6jTVp4Jb/7UUOrjzURJijeztlcw==" saltValue="OVWHIe+BCoxfQF4Y3yHBRQ==" spinCount="100000" sheet="1" objects="1" scenarios="1" formatCells="0" formatColumn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System Analyst</cp:lastModifiedBy>
  <dcterms:created xsi:type="dcterms:W3CDTF">2025-03-06T18:06:43Z</dcterms:created>
  <dcterms:modified xsi:type="dcterms:W3CDTF">2025-03-10T05:46:11Z</dcterms:modified>
</cp:coreProperties>
</file>